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61e98b2a14c747c/Desktop/University Gymnastics Cup/2021 - 2022/Manchester 2022/Scoresheet/"/>
    </mc:Choice>
  </mc:AlternateContent>
  <xr:revisionPtr revIDLastSave="0" documentId="14_{7877DB92-C462-4F78-AAF5-D8F0D33509EE}" xr6:coauthVersionLast="47" xr6:coauthVersionMax="47" xr10:uidLastSave="{00000000-0000-0000-0000-000000000000}"/>
  <bookViews>
    <workbookView xWindow="31920" yWindow="2895" windowWidth="32400" windowHeight="16995" firstSheet="7" activeTab="8" xr2:uid="{CA3DEF59-1E32-8C41-8B33-E08A6681C59F}"/>
  </bookViews>
  <sheets>
    <sheet name="Team Medals" sheetId="14" state="hidden" r:id="rId1"/>
    <sheet name="Elite Men" sheetId="1" r:id="rId2"/>
    <sheet name="Advanced Men" sheetId="5" r:id="rId3"/>
    <sheet name="Intermediate Men" sheetId="6" r:id="rId4"/>
    <sheet name="Novice Men" sheetId="7" r:id="rId5"/>
    <sheet name="Elite Women" sheetId="4" r:id="rId6"/>
    <sheet name="Advanced Women" sheetId="3" r:id="rId7"/>
    <sheet name="Intermediate Women" sheetId="8" r:id="rId8"/>
    <sheet name="Novice Women" sheetId="9" r:id="rId9"/>
    <sheet name="League Calculation" sheetId="2" state="hidden" r:id="rId10"/>
    <sheet name="Team Calculation - Elite" sheetId="10" state="hidden" r:id="rId11"/>
    <sheet name="Team Calculation - Advanced" sheetId="11" state="hidden" r:id="rId12"/>
    <sheet name="Team Calculation - Intermediate" sheetId="12" state="hidden" r:id="rId13"/>
    <sheet name="Team Calculation - Novice" sheetId="13" state="hidden" r:id="rId14"/>
  </sheets>
  <definedNames>
    <definedName name="_xlnm._FilterDatabase" localSheetId="2" hidden="1">'Advanced Men'!$A:$A</definedName>
    <definedName name="_xlnm._FilterDatabase" localSheetId="6" hidden="1">'Advanced Women'!$A:$A</definedName>
    <definedName name="_xlnm._FilterDatabase" localSheetId="1" hidden="1">'Elite Men'!$A:$A</definedName>
    <definedName name="_xlnm._FilterDatabase" localSheetId="5" hidden="1">'Elite Women'!$A:$A</definedName>
    <definedName name="_xlnm._FilterDatabase" localSheetId="3" hidden="1">'Intermediate Men'!$A:$A</definedName>
    <definedName name="_xlnm._FilterDatabase" localSheetId="7" hidden="1">'Intermediate Women'!$A:$A</definedName>
    <definedName name="_xlnm._FilterDatabase" localSheetId="4" hidden="1">'Novice Men'!$A:$A</definedName>
    <definedName name="_xlnm._FilterDatabase" localSheetId="8" hidden="1">'Novice Women'!$A:$A</definedName>
  </definedNames>
  <calcPr calcId="191029"/>
  <pivotCaches>
    <pivotCache cacheId="0" r:id="rId15"/>
    <pivotCache cacheId="1" r:id="rId16"/>
    <pivotCache cacheId="2" r:id="rId17"/>
    <pivotCache cacheId="3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3" l="1"/>
  <c r="Y15" i="8"/>
  <c r="Y9" i="8"/>
  <c r="Z15" i="8"/>
  <c r="Z9" i="8"/>
  <c r="V9" i="8"/>
  <c r="Q9" i="8"/>
  <c r="G15" i="8"/>
  <c r="G9" i="8"/>
  <c r="L9" i="8"/>
  <c r="L15" i="8"/>
  <c r="V15" i="8"/>
  <c r="Q15" i="8"/>
  <c r="Q12" i="6"/>
  <c r="L3" i="9"/>
  <c r="Q3" i="9" s="1"/>
  <c r="O3" i="9"/>
  <c r="P3" i="9"/>
  <c r="L8" i="9"/>
  <c r="O8" i="9"/>
  <c r="P8" i="9"/>
  <c r="L9" i="9"/>
  <c r="O9" i="9"/>
  <c r="P9" i="9"/>
  <c r="L12" i="9"/>
  <c r="O12" i="9"/>
  <c r="P12" i="9"/>
  <c r="L27" i="9"/>
  <c r="O27" i="9"/>
  <c r="P27" i="9"/>
  <c r="L10" i="9"/>
  <c r="O10" i="9"/>
  <c r="P10" i="9"/>
  <c r="L15" i="9"/>
  <c r="O15" i="9"/>
  <c r="P15" i="9"/>
  <c r="L2" i="9"/>
  <c r="O2" i="9"/>
  <c r="P2" i="9"/>
  <c r="L22" i="9"/>
  <c r="O22" i="9"/>
  <c r="P22" i="9"/>
  <c r="L4" i="9"/>
  <c r="O4" i="9"/>
  <c r="P4" i="9"/>
  <c r="L7" i="9"/>
  <c r="O7" i="9"/>
  <c r="P7" i="9"/>
  <c r="L25" i="9"/>
  <c r="O25" i="9"/>
  <c r="P25" i="9"/>
  <c r="L13" i="9"/>
  <c r="O13" i="9"/>
  <c r="P13" i="9"/>
  <c r="L28" i="9"/>
  <c r="O28" i="9"/>
  <c r="P28" i="9"/>
  <c r="L29" i="9"/>
  <c r="O29" i="9"/>
  <c r="P29" i="9"/>
  <c r="L30" i="9"/>
  <c r="O30" i="9"/>
  <c r="P30" i="9"/>
  <c r="L11" i="9"/>
  <c r="O11" i="9"/>
  <c r="P11" i="9"/>
  <c r="L21" i="9"/>
  <c r="O21" i="9"/>
  <c r="P21" i="9"/>
  <c r="L23" i="9"/>
  <c r="O23" i="9"/>
  <c r="P23" i="9"/>
  <c r="L31" i="9"/>
  <c r="O31" i="9"/>
  <c r="P31" i="9"/>
  <c r="L14" i="9"/>
  <c r="O14" i="9"/>
  <c r="P14" i="9"/>
  <c r="L32" i="9"/>
  <c r="O32" i="9"/>
  <c r="P32" i="9"/>
  <c r="L24" i="9"/>
  <c r="O24" i="9"/>
  <c r="P24" i="9"/>
  <c r="L5" i="9"/>
  <c r="O5" i="9"/>
  <c r="P5" i="9"/>
  <c r="L16" i="9"/>
  <c r="O16" i="9"/>
  <c r="P16" i="9"/>
  <c r="L33" i="9"/>
  <c r="O33" i="9"/>
  <c r="P33" i="9"/>
  <c r="L6" i="9"/>
  <c r="O6" i="9"/>
  <c r="P6" i="9"/>
  <c r="L18" i="9"/>
  <c r="O18" i="9"/>
  <c r="P18" i="9"/>
  <c r="L17" i="9"/>
  <c r="O17" i="9"/>
  <c r="P17" i="9"/>
  <c r="L20" i="9"/>
  <c r="O20" i="9"/>
  <c r="P20" i="9"/>
  <c r="L19" i="9"/>
  <c r="O19" i="9"/>
  <c r="P19" i="9"/>
  <c r="G3" i="9"/>
  <c r="G8" i="9"/>
  <c r="G9" i="9"/>
  <c r="G12" i="9"/>
  <c r="Q12" i="9" s="1"/>
  <c r="G27" i="9"/>
  <c r="Q27" i="9" s="1"/>
  <c r="G10" i="9"/>
  <c r="G15" i="9"/>
  <c r="G2" i="9"/>
  <c r="G22" i="9"/>
  <c r="G4" i="9"/>
  <c r="G7" i="9"/>
  <c r="G25" i="9"/>
  <c r="G13" i="9"/>
  <c r="G28" i="9"/>
  <c r="G29" i="9"/>
  <c r="G30" i="9"/>
  <c r="G11" i="9"/>
  <c r="G21" i="9"/>
  <c r="Q21" i="9" s="1"/>
  <c r="G23" i="9"/>
  <c r="G31" i="9"/>
  <c r="G14" i="9"/>
  <c r="G32" i="9"/>
  <c r="G24" i="9"/>
  <c r="G5" i="9"/>
  <c r="G16" i="9"/>
  <c r="G33" i="9"/>
  <c r="G6" i="9"/>
  <c r="G18" i="9"/>
  <c r="Q18" i="9" s="1"/>
  <c r="G17" i="9"/>
  <c r="G20" i="9"/>
  <c r="G19" i="9"/>
  <c r="V26" i="8"/>
  <c r="Y26" i="8"/>
  <c r="Z26" i="8"/>
  <c r="V25" i="8"/>
  <c r="Y25" i="8"/>
  <c r="Z25" i="8"/>
  <c r="V16" i="8"/>
  <c r="Y16" i="8"/>
  <c r="Z16" i="8"/>
  <c r="V27" i="8"/>
  <c r="Y27" i="8"/>
  <c r="Z27" i="8"/>
  <c r="V28" i="8"/>
  <c r="Y28" i="8"/>
  <c r="Z28" i="8"/>
  <c r="V30" i="8"/>
  <c r="Y30" i="8"/>
  <c r="Z30" i="8"/>
  <c r="V12" i="8"/>
  <c r="Y12" i="8"/>
  <c r="Z12" i="8"/>
  <c r="V39" i="8"/>
  <c r="Y39" i="8"/>
  <c r="Z39" i="8"/>
  <c r="V7" i="8"/>
  <c r="Y7" i="8"/>
  <c r="Z7" i="8"/>
  <c r="V38" i="8"/>
  <c r="Y38" i="8"/>
  <c r="Z38" i="8"/>
  <c r="V8" i="8"/>
  <c r="Y8" i="8"/>
  <c r="Z8" i="8"/>
  <c r="V18" i="8"/>
  <c r="Y18" i="8"/>
  <c r="Z18" i="8"/>
  <c r="V35" i="8"/>
  <c r="Y35" i="8"/>
  <c r="Z35" i="8"/>
  <c r="V20" i="8"/>
  <c r="Y20" i="8"/>
  <c r="Z20" i="8"/>
  <c r="V33" i="8"/>
  <c r="Y33" i="8"/>
  <c r="Z33" i="8"/>
  <c r="V34" i="8"/>
  <c r="Y34" i="8"/>
  <c r="Z34" i="8"/>
  <c r="V40" i="8"/>
  <c r="Y40" i="8"/>
  <c r="Z40" i="8"/>
  <c r="V19" i="8"/>
  <c r="Y19" i="8"/>
  <c r="Z19" i="8"/>
  <c r="V23" i="8"/>
  <c r="Y23" i="8"/>
  <c r="Z23" i="8"/>
  <c r="V11" i="8"/>
  <c r="Y11" i="8"/>
  <c r="Z11" i="8"/>
  <c r="V41" i="8"/>
  <c r="Y41" i="8"/>
  <c r="Z41" i="8"/>
  <c r="V42" i="8"/>
  <c r="Y42" i="8"/>
  <c r="Z42" i="8"/>
  <c r="V6" i="8"/>
  <c r="Y6" i="8"/>
  <c r="Z6" i="8"/>
  <c r="V2" i="8"/>
  <c r="Y2" i="8"/>
  <c r="Z2" i="8"/>
  <c r="V5" i="8"/>
  <c r="Y5" i="8"/>
  <c r="Z5" i="8"/>
  <c r="V4" i="8"/>
  <c r="Y4" i="8"/>
  <c r="Z4" i="8"/>
  <c r="V17" i="8"/>
  <c r="Y17" i="8"/>
  <c r="Z17" i="8"/>
  <c r="V13" i="8"/>
  <c r="Y13" i="8"/>
  <c r="Z13" i="8"/>
  <c r="V36" i="8"/>
  <c r="Y36" i="8"/>
  <c r="Z36" i="8"/>
  <c r="V14" i="8"/>
  <c r="Y14" i="8"/>
  <c r="Z14" i="8"/>
  <c r="V43" i="8"/>
  <c r="Y43" i="8"/>
  <c r="Z43" i="8"/>
  <c r="V10" i="8"/>
  <c r="Y10" i="8"/>
  <c r="Z10" i="8"/>
  <c r="V44" i="8"/>
  <c r="Y44" i="8"/>
  <c r="Z44" i="8"/>
  <c r="V45" i="8"/>
  <c r="Y45" i="8"/>
  <c r="Z45" i="8"/>
  <c r="V46" i="8"/>
  <c r="Y46" i="8"/>
  <c r="Z46" i="8"/>
  <c r="V21" i="8"/>
  <c r="Y21" i="8"/>
  <c r="Z21" i="8"/>
  <c r="V31" i="8"/>
  <c r="Y31" i="8"/>
  <c r="Z31" i="8"/>
  <c r="V32" i="8"/>
  <c r="Y32" i="8"/>
  <c r="Z32" i="8"/>
  <c r="V37" i="8"/>
  <c r="Y37" i="8"/>
  <c r="Z37" i="8"/>
  <c r="V47" i="8"/>
  <c r="Y47" i="8"/>
  <c r="Z47" i="8"/>
  <c r="V24" i="8"/>
  <c r="Y24" i="8"/>
  <c r="Z24" i="8"/>
  <c r="V29" i="8"/>
  <c r="Y29" i="8"/>
  <c r="Z29" i="8"/>
  <c r="V22" i="8"/>
  <c r="Y22" i="8"/>
  <c r="Z22" i="8"/>
  <c r="Q26" i="8"/>
  <c r="Q25" i="8"/>
  <c r="Q16" i="8"/>
  <c r="Q27" i="8"/>
  <c r="Q28" i="8"/>
  <c r="Q30" i="8"/>
  <c r="Q12" i="8"/>
  <c r="Q39" i="8"/>
  <c r="Q7" i="8"/>
  <c r="Q38" i="8"/>
  <c r="Q8" i="8"/>
  <c r="Q18" i="8"/>
  <c r="Q35" i="8"/>
  <c r="Q20" i="8"/>
  <c r="Q33" i="8"/>
  <c r="Q34" i="8"/>
  <c r="Q40" i="8"/>
  <c r="Q19" i="8"/>
  <c r="Q23" i="8"/>
  <c r="Q11" i="8"/>
  <c r="Q41" i="8"/>
  <c r="Q42" i="8"/>
  <c r="Q6" i="8"/>
  <c r="Q2" i="8"/>
  <c r="Q5" i="8"/>
  <c r="Q4" i="8"/>
  <c r="Q17" i="8"/>
  <c r="Q13" i="8"/>
  <c r="Q36" i="8"/>
  <c r="Q14" i="8"/>
  <c r="Q43" i="8"/>
  <c r="Q10" i="8"/>
  <c r="Q44" i="8"/>
  <c r="Q45" i="8"/>
  <c r="Q46" i="8"/>
  <c r="Q21" i="8"/>
  <c r="Q31" i="8"/>
  <c r="Q32" i="8"/>
  <c r="Q37" i="8"/>
  <c r="Q47" i="8"/>
  <c r="Q24" i="8"/>
  <c r="Q29" i="8"/>
  <c r="Q22" i="8"/>
  <c r="L26" i="8"/>
  <c r="L25" i="8"/>
  <c r="L16" i="8"/>
  <c r="L27" i="8"/>
  <c r="L28" i="8"/>
  <c r="L30" i="8"/>
  <c r="L12" i="8"/>
  <c r="L39" i="8"/>
  <c r="L7" i="8"/>
  <c r="L38" i="8"/>
  <c r="L8" i="8"/>
  <c r="L18" i="8"/>
  <c r="L35" i="8"/>
  <c r="L20" i="8"/>
  <c r="L33" i="8"/>
  <c r="L34" i="8"/>
  <c r="L40" i="8"/>
  <c r="L19" i="8"/>
  <c r="L23" i="8"/>
  <c r="L11" i="8"/>
  <c r="L41" i="8"/>
  <c r="L42" i="8"/>
  <c r="L6" i="8"/>
  <c r="L2" i="8"/>
  <c r="L5" i="8"/>
  <c r="L4" i="8"/>
  <c r="L17" i="8"/>
  <c r="L13" i="8"/>
  <c r="L36" i="8"/>
  <c r="L14" i="8"/>
  <c r="L43" i="8"/>
  <c r="L10" i="8"/>
  <c r="L44" i="8"/>
  <c r="L45" i="8"/>
  <c r="L46" i="8"/>
  <c r="L21" i="8"/>
  <c r="L31" i="8"/>
  <c r="L32" i="8"/>
  <c r="L37" i="8"/>
  <c r="L47" i="8"/>
  <c r="L24" i="8"/>
  <c r="L29" i="8"/>
  <c r="L22" i="8"/>
  <c r="G26" i="8"/>
  <c r="G25" i="8"/>
  <c r="G16" i="8"/>
  <c r="G27" i="8"/>
  <c r="G28" i="8"/>
  <c r="G30" i="8"/>
  <c r="G12" i="8"/>
  <c r="G39" i="8"/>
  <c r="G7" i="8"/>
  <c r="G38" i="8"/>
  <c r="G8" i="8"/>
  <c r="G18" i="8"/>
  <c r="G35" i="8"/>
  <c r="G20" i="8"/>
  <c r="G33" i="8"/>
  <c r="G34" i="8"/>
  <c r="G40" i="8"/>
  <c r="G19" i="8"/>
  <c r="G23" i="8"/>
  <c r="G11" i="8"/>
  <c r="G41" i="8"/>
  <c r="G42" i="8"/>
  <c r="G6" i="8"/>
  <c r="G2" i="8"/>
  <c r="G5" i="8"/>
  <c r="G4" i="8"/>
  <c r="G17" i="8"/>
  <c r="G13" i="8"/>
  <c r="G36" i="8"/>
  <c r="G14" i="8"/>
  <c r="G43" i="8"/>
  <c r="G10" i="8"/>
  <c r="G44" i="8"/>
  <c r="G45" i="8"/>
  <c r="G46" i="8"/>
  <c r="G21" i="8"/>
  <c r="G31" i="8"/>
  <c r="G32" i="8"/>
  <c r="G37" i="8"/>
  <c r="G47" i="8"/>
  <c r="G24" i="8"/>
  <c r="G29" i="8"/>
  <c r="G22" i="8"/>
  <c r="V12" i="3"/>
  <c r="Y12" i="3"/>
  <c r="Z12" i="3"/>
  <c r="V33" i="3"/>
  <c r="Y33" i="3"/>
  <c r="Z33" i="3"/>
  <c r="V5" i="3"/>
  <c r="Y5" i="3"/>
  <c r="Z5" i="3"/>
  <c r="V27" i="3"/>
  <c r="Y27" i="3"/>
  <c r="Z27" i="3"/>
  <c r="V32" i="3"/>
  <c r="Y32" i="3"/>
  <c r="Z32" i="3"/>
  <c r="V17" i="3"/>
  <c r="Y17" i="3"/>
  <c r="Z17" i="3"/>
  <c r="V34" i="3"/>
  <c r="Y34" i="3"/>
  <c r="Z34" i="3"/>
  <c r="V16" i="3"/>
  <c r="Y16" i="3"/>
  <c r="Z16" i="3"/>
  <c r="V18" i="3"/>
  <c r="Y18" i="3"/>
  <c r="Z18" i="3"/>
  <c r="V20" i="3"/>
  <c r="Y20" i="3"/>
  <c r="Z20" i="3"/>
  <c r="V35" i="3"/>
  <c r="Y35" i="3"/>
  <c r="Z35" i="3"/>
  <c r="V7" i="3"/>
  <c r="Y7" i="3"/>
  <c r="Z7" i="3"/>
  <c r="V26" i="3"/>
  <c r="Y26" i="3"/>
  <c r="Z26" i="3"/>
  <c r="V9" i="3"/>
  <c r="Y9" i="3"/>
  <c r="Z9" i="3"/>
  <c r="V24" i="3"/>
  <c r="Y24" i="3"/>
  <c r="Z24" i="3"/>
  <c r="V14" i="3"/>
  <c r="Y14" i="3"/>
  <c r="Z14" i="3"/>
  <c r="V22" i="3"/>
  <c r="Y22" i="3"/>
  <c r="Z22" i="3"/>
  <c r="V25" i="3"/>
  <c r="Y25" i="3"/>
  <c r="Z25" i="3"/>
  <c r="V36" i="3"/>
  <c r="Y36" i="3"/>
  <c r="Z36" i="3"/>
  <c r="V8" i="3"/>
  <c r="Y8" i="3"/>
  <c r="Z8" i="3"/>
  <c r="V11" i="3"/>
  <c r="Y11" i="3"/>
  <c r="Z11" i="3"/>
  <c r="V19" i="3"/>
  <c r="Y19" i="3"/>
  <c r="Z19" i="3"/>
  <c r="V37" i="3"/>
  <c r="Y37" i="3"/>
  <c r="Z37" i="3"/>
  <c r="V10" i="3"/>
  <c r="Y10" i="3"/>
  <c r="Z10" i="3"/>
  <c r="V15" i="3"/>
  <c r="Y15" i="3"/>
  <c r="Z15" i="3"/>
  <c r="V28" i="3"/>
  <c r="Y28" i="3"/>
  <c r="Z28" i="3"/>
  <c r="V13" i="3"/>
  <c r="Y13" i="3"/>
  <c r="Z13" i="3"/>
  <c r="V2" i="3"/>
  <c r="Y2" i="3"/>
  <c r="Z2" i="3"/>
  <c r="V23" i="3"/>
  <c r="Y23" i="3"/>
  <c r="Z23" i="3"/>
  <c r="V4" i="3"/>
  <c r="AA4" i="3" s="1"/>
  <c r="Y4" i="3"/>
  <c r="Z4" i="3"/>
  <c r="V6" i="3"/>
  <c r="Y6" i="3"/>
  <c r="Z6" i="3"/>
  <c r="V38" i="3"/>
  <c r="Y38" i="3"/>
  <c r="Z38" i="3"/>
  <c r="V30" i="3"/>
  <c r="Y30" i="3"/>
  <c r="Z30" i="3"/>
  <c r="V31" i="3"/>
  <c r="Y31" i="3"/>
  <c r="Z31" i="3"/>
  <c r="V39" i="3"/>
  <c r="Y39" i="3"/>
  <c r="Z39" i="3"/>
  <c r="V40" i="3"/>
  <c r="Y40" i="3"/>
  <c r="Z40" i="3"/>
  <c r="V41" i="3"/>
  <c r="Y41" i="3"/>
  <c r="Z41" i="3"/>
  <c r="V3" i="3"/>
  <c r="AA3" i="3" s="1"/>
  <c r="Y3" i="3"/>
  <c r="Z3" i="3"/>
  <c r="V29" i="3"/>
  <c r="Y29" i="3"/>
  <c r="Z29" i="3"/>
  <c r="V42" i="3"/>
  <c r="Y42" i="3"/>
  <c r="Z42" i="3"/>
  <c r="Q12" i="3"/>
  <c r="Q33" i="3"/>
  <c r="Q5" i="3"/>
  <c r="Q27" i="3"/>
  <c r="Q32" i="3"/>
  <c r="Q17" i="3"/>
  <c r="Q34" i="3"/>
  <c r="Q16" i="3"/>
  <c r="Q18" i="3"/>
  <c r="Q20" i="3"/>
  <c r="Q35" i="3"/>
  <c r="Q7" i="3"/>
  <c r="Q26" i="3"/>
  <c r="Q9" i="3"/>
  <c r="Q24" i="3"/>
  <c r="Q14" i="3"/>
  <c r="Q22" i="3"/>
  <c r="Q25" i="3"/>
  <c r="Q36" i="3"/>
  <c r="Q8" i="3"/>
  <c r="Q11" i="3"/>
  <c r="Q19" i="3"/>
  <c r="Q37" i="3"/>
  <c r="Q10" i="3"/>
  <c r="Q15" i="3"/>
  <c r="Q28" i="3"/>
  <c r="Q13" i="3"/>
  <c r="Q2" i="3"/>
  <c r="Q23" i="3"/>
  <c r="Q4" i="3"/>
  <c r="Q6" i="3"/>
  <c r="Q38" i="3"/>
  <c r="Q30" i="3"/>
  <c r="Q31" i="3"/>
  <c r="Q39" i="3"/>
  <c r="Q40" i="3"/>
  <c r="Q41" i="3"/>
  <c r="Q3" i="3"/>
  <c r="Q29" i="3"/>
  <c r="Q42" i="3"/>
  <c r="L12" i="3"/>
  <c r="L33" i="3"/>
  <c r="L5" i="3"/>
  <c r="L27" i="3"/>
  <c r="L32" i="3"/>
  <c r="L17" i="3"/>
  <c r="L34" i="3"/>
  <c r="L16" i="3"/>
  <c r="L18" i="3"/>
  <c r="L20" i="3"/>
  <c r="L35" i="3"/>
  <c r="L7" i="3"/>
  <c r="L9" i="3"/>
  <c r="L24" i="3"/>
  <c r="L14" i="3"/>
  <c r="L22" i="3"/>
  <c r="L25" i="3"/>
  <c r="L36" i="3"/>
  <c r="L8" i="3"/>
  <c r="L11" i="3"/>
  <c r="L19" i="3"/>
  <c r="L37" i="3"/>
  <c r="L10" i="3"/>
  <c r="L15" i="3"/>
  <c r="L28" i="3"/>
  <c r="L13" i="3"/>
  <c r="L2" i="3"/>
  <c r="L23" i="3"/>
  <c r="L4" i="3"/>
  <c r="L6" i="3"/>
  <c r="L38" i="3"/>
  <c r="L30" i="3"/>
  <c r="L31" i="3"/>
  <c r="L39" i="3"/>
  <c r="L40" i="3"/>
  <c r="L41" i="3"/>
  <c r="L3" i="3"/>
  <c r="L29" i="3"/>
  <c r="L42" i="3"/>
  <c r="G12" i="3"/>
  <c r="G33" i="3"/>
  <c r="G5" i="3"/>
  <c r="G27" i="3"/>
  <c r="G32" i="3"/>
  <c r="G17" i="3"/>
  <c r="G34" i="3"/>
  <c r="G16" i="3"/>
  <c r="G18" i="3"/>
  <c r="G20" i="3"/>
  <c r="G35" i="3"/>
  <c r="G7" i="3"/>
  <c r="G26" i="3"/>
  <c r="G9" i="3"/>
  <c r="G24" i="3"/>
  <c r="G14" i="3"/>
  <c r="G22" i="3"/>
  <c r="G25" i="3"/>
  <c r="G36" i="3"/>
  <c r="G8" i="3"/>
  <c r="G11" i="3"/>
  <c r="G19" i="3"/>
  <c r="G37" i="3"/>
  <c r="G10" i="3"/>
  <c r="G15" i="3"/>
  <c r="G28" i="3"/>
  <c r="G13" i="3"/>
  <c r="G2" i="3"/>
  <c r="G23" i="3"/>
  <c r="G4" i="3"/>
  <c r="G6" i="3"/>
  <c r="G38" i="3"/>
  <c r="G30" i="3"/>
  <c r="G31" i="3"/>
  <c r="G39" i="3"/>
  <c r="G40" i="3"/>
  <c r="G41" i="3"/>
  <c r="G3" i="3"/>
  <c r="G29" i="3"/>
  <c r="G42" i="3"/>
  <c r="Y3" i="4"/>
  <c r="Z3" i="4"/>
  <c r="AA3" i="4"/>
  <c r="AE3" i="4"/>
  <c r="AF3" i="4"/>
  <c r="Y2" i="4"/>
  <c r="Z2" i="4"/>
  <c r="AA2" i="4"/>
  <c r="AE2" i="4"/>
  <c r="AF2" i="4"/>
  <c r="V3" i="4"/>
  <c r="V2" i="4"/>
  <c r="Q3" i="4"/>
  <c r="Q2" i="4"/>
  <c r="L3" i="4"/>
  <c r="L2" i="4"/>
  <c r="G3" i="4"/>
  <c r="G2" i="4"/>
  <c r="L14" i="7"/>
  <c r="O14" i="7"/>
  <c r="P14" i="7"/>
  <c r="L4" i="7"/>
  <c r="O4" i="7"/>
  <c r="P4" i="7"/>
  <c r="L11" i="7"/>
  <c r="O11" i="7"/>
  <c r="P11" i="7"/>
  <c r="L15" i="7"/>
  <c r="O15" i="7"/>
  <c r="P15" i="7"/>
  <c r="L16" i="7"/>
  <c r="O16" i="7"/>
  <c r="P16" i="7"/>
  <c r="L17" i="7"/>
  <c r="O17" i="7"/>
  <c r="P17" i="7"/>
  <c r="L18" i="7"/>
  <c r="O18" i="7"/>
  <c r="P18" i="7"/>
  <c r="L5" i="7"/>
  <c r="O5" i="7"/>
  <c r="P5" i="7"/>
  <c r="L10" i="7"/>
  <c r="O10" i="7"/>
  <c r="P10" i="7"/>
  <c r="L7" i="7"/>
  <c r="O7" i="7"/>
  <c r="P7" i="7"/>
  <c r="L8" i="7"/>
  <c r="O8" i="7"/>
  <c r="P8" i="7"/>
  <c r="L12" i="7"/>
  <c r="O12" i="7"/>
  <c r="P12" i="7"/>
  <c r="L6" i="7"/>
  <c r="O6" i="7"/>
  <c r="P6" i="7"/>
  <c r="L3" i="7"/>
  <c r="O3" i="7"/>
  <c r="P3" i="7"/>
  <c r="L2" i="7"/>
  <c r="O2" i="7"/>
  <c r="P2" i="7"/>
  <c r="L9" i="7"/>
  <c r="O9" i="7"/>
  <c r="P9" i="7"/>
  <c r="G14" i="7"/>
  <c r="G4" i="7"/>
  <c r="G11" i="7"/>
  <c r="G15" i="7"/>
  <c r="G16" i="7"/>
  <c r="Q16" i="7" s="1"/>
  <c r="G17" i="7"/>
  <c r="G18" i="7"/>
  <c r="G5" i="7"/>
  <c r="G10" i="7"/>
  <c r="G7" i="7"/>
  <c r="Q7" i="7" s="1"/>
  <c r="G8" i="7"/>
  <c r="G12" i="7"/>
  <c r="G6" i="7"/>
  <c r="G3" i="7"/>
  <c r="G2" i="7"/>
  <c r="G9" i="7"/>
  <c r="V7" i="6"/>
  <c r="Y7" i="6"/>
  <c r="Z7" i="6"/>
  <c r="V10" i="6"/>
  <c r="Y10" i="6"/>
  <c r="Z10" i="6"/>
  <c r="V11" i="6"/>
  <c r="Y11" i="6"/>
  <c r="Z11" i="6"/>
  <c r="V4" i="6"/>
  <c r="Y4" i="6"/>
  <c r="Z4" i="6"/>
  <c r="V13" i="6"/>
  <c r="Y13" i="6"/>
  <c r="Z13" i="6"/>
  <c r="V8" i="6"/>
  <c r="Y8" i="6"/>
  <c r="Z8" i="6"/>
  <c r="V9" i="6"/>
  <c r="Y9" i="6"/>
  <c r="Z9" i="6"/>
  <c r="V6" i="6"/>
  <c r="Y6" i="6"/>
  <c r="Z6" i="6"/>
  <c r="V15" i="6"/>
  <c r="Y15" i="6"/>
  <c r="Z15" i="6"/>
  <c r="V16" i="6"/>
  <c r="Y16" i="6"/>
  <c r="Z16" i="6"/>
  <c r="V17" i="6"/>
  <c r="Y17" i="6"/>
  <c r="Z17" i="6"/>
  <c r="V5" i="6"/>
  <c r="Y5" i="6"/>
  <c r="Z5" i="6"/>
  <c r="V2" i="6"/>
  <c r="Y2" i="6"/>
  <c r="Z2" i="6"/>
  <c r="V12" i="6"/>
  <c r="Y12" i="6"/>
  <c r="Z12" i="6"/>
  <c r="V14" i="6"/>
  <c r="Y14" i="6"/>
  <c r="Z14" i="6"/>
  <c r="Q7" i="6"/>
  <c r="Q10" i="6"/>
  <c r="Q11" i="6"/>
  <c r="AA11" i="6" s="1"/>
  <c r="Q4" i="6"/>
  <c r="Q13" i="6"/>
  <c r="Q8" i="6"/>
  <c r="Q9" i="6"/>
  <c r="Q6" i="6"/>
  <c r="Q15" i="6"/>
  <c r="Q16" i="6"/>
  <c r="Q17" i="6"/>
  <c r="Q5" i="6"/>
  <c r="Q2" i="6"/>
  <c r="Q14" i="6"/>
  <c r="L7" i="6"/>
  <c r="L10" i="6"/>
  <c r="L11" i="6"/>
  <c r="L4" i="6"/>
  <c r="L13" i="6"/>
  <c r="L8" i="6"/>
  <c r="L9" i="6"/>
  <c r="L6" i="6"/>
  <c r="L15" i="6"/>
  <c r="L16" i="6"/>
  <c r="L17" i="6"/>
  <c r="L5" i="6"/>
  <c r="L2" i="6"/>
  <c r="L12" i="6"/>
  <c r="L14" i="6"/>
  <c r="G11" i="6"/>
  <c r="G4" i="6"/>
  <c r="G13" i="6"/>
  <c r="G8" i="6"/>
  <c r="G9" i="6"/>
  <c r="G6" i="6"/>
  <c r="G15" i="6"/>
  <c r="G16" i="6"/>
  <c r="G17" i="6"/>
  <c r="G5" i="6"/>
  <c r="G2" i="6"/>
  <c r="G12" i="6"/>
  <c r="G14" i="6"/>
  <c r="AF13" i="5"/>
  <c r="AI13" i="5"/>
  <c r="AJ13" i="5"/>
  <c r="AF14" i="5"/>
  <c r="AI14" i="5"/>
  <c r="AJ14" i="5"/>
  <c r="AF15" i="5"/>
  <c r="AI15" i="5"/>
  <c r="AJ15" i="5"/>
  <c r="AF11" i="5"/>
  <c r="AI11" i="5"/>
  <c r="AJ11" i="5"/>
  <c r="AF4" i="5"/>
  <c r="AI4" i="5"/>
  <c r="AJ4" i="5"/>
  <c r="AF9" i="5"/>
  <c r="AI9" i="5"/>
  <c r="AJ9" i="5"/>
  <c r="AF7" i="5"/>
  <c r="AI7" i="5"/>
  <c r="AJ7" i="5"/>
  <c r="AF12" i="5"/>
  <c r="AI12" i="5"/>
  <c r="AJ12" i="5"/>
  <c r="AF2" i="5"/>
  <c r="AI2" i="5"/>
  <c r="AJ2" i="5"/>
  <c r="AF3" i="5"/>
  <c r="AI3" i="5"/>
  <c r="AJ3" i="5"/>
  <c r="AF16" i="5"/>
  <c r="AI16" i="5"/>
  <c r="AJ16" i="5"/>
  <c r="AF17" i="5"/>
  <c r="AI17" i="5"/>
  <c r="AJ17" i="5"/>
  <c r="AF10" i="5"/>
  <c r="AI10" i="5"/>
  <c r="AJ10" i="5"/>
  <c r="AF5" i="5"/>
  <c r="AI5" i="5"/>
  <c r="AJ5" i="5"/>
  <c r="AF6" i="5"/>
  <c r="AI6" i="5"/>
  <c r="AJ6" i="5"/>
  <c r="AA13" i="5"/>
  <c r="AA14" i="5"/>
  <c r="AA15" i="5"/>
  <c r="AA11" i="5"/>
  <c r="AA4" i="5"/>
  <c r="AA9" i="5"/>
  <c r="AA7" i="5"/>
  <c r="AA12" i="5"/>
  <c r="AA2" i="5"/>
  <c r="AA3" i="5"/>
  <c r="AA16" i="5"/>
  <c r="AA17" i="5"/>
  <c r="AA10" i="5"/>
  <c r="AA5" i="5"/>
  <c r="AA6" i="5"/>
  <c r="V13" i="5"/>
  <c r="V14" i="5"/>
  <c r="V15" i="5"/>
  <c r="V11" i="5"/>
  <c r="V4" i="5"/>
  <c r="V9" i="5"/>
  <c r="V7" i="5"/>
  <c r="V12" i="5"/>
  <c r="V2" i="5"/>
  <c r="V3" i="5"/>
  <c r="V16" i="5"/>
  <c r="V17" i="5"/>
  <c r="V10" i="5"/>
  <c r="V5" i="5"/>
  <c r="V6" i="5"/>
  <c r="Q13" i="5"/>
  <c r="Q14" i="5"/>
  <c r="Q15" i="5"/>
  <c r="Q11" i="5"/>
  <c r="Q4" i="5"/>
  <c r="Q9" i="5"/>
  <c r="Q7" i="5"/>
  <c r="Q12" i="5"/>
  <c r="Q2" i="5"/>
  <c r="Q3" i="5"/>
  <c r="Q16" i="5"/>
  <c r="Q17" i="5"/>
  <c r="Q10" i="5"/>
  <c r="Q5" i="5"/>
  <c r="Q6" i="5"/>
  <c r="L13" i="5"/>
  <c r="L14" i="5"/>
  <c r="L15" i="5"/>
  <c r="L11" i="5"/>
  <c r="L4" i="5"/>
  <c r="L9" i="5"/>
  <c r="L7" i="5"/>
  <c r="L12" i="5"/>
  <c r="L2" i="5"/>
  <c r="L3" i="5"/>
  <c r="L16" i="5"/>
  <c r="L17" i="5"/>
  <c r="L10" i="5"/>
  <c r="L5" i="5"/>
  <c r="L6" i="5"/>
  <c r="G13" i="5"/>
  <c r="G14" i="5"/>
  <c r="G15" i="5"/>
  <c r="G11" i="5"/>
  <c r="G4" i="5"/>
  <c r="G9" i="5"/>
  <c r="G7" i="5"/>
  <c r="G12" i="5"/>
  <c r="G2" i="5"/>
  <c r="G3" i="5"/>
  <c r="G16" i="5"/>
  <c r="G17" i="5"/>
  <c r="G10" i="5"/>
  <c r="G5" i="5"/>
  <c r="G6" i="5"/>
  <c r="B69" i="11"/>
  <c r="F80" i="11" s="1"/>
  <c r="C69" i="11"/>
  <c r="D69" i="11"/>
  <c r="E69" i="11"/>
  <c r="A69" i="11"/>
  <c r="A80" i="11" s="1"/>
  <c r="A1" i="11" a="1"/>
  <c r="A1" i="11" s="1"/>
  <c r="P26" i="9"/>
  <c r="O26" i="9"/>
  <c r="L26" i="9"/>
  <c r="G26" i="9"/>
  <c r="Z3" i="8"/>
  <c r="Y3" i="8"/>
  <c r="V3" i="8"/>
  <c r="Q3" i="8"/>
  <c r="L3" i="8"/>
  <c r="G3" i="8"/>
  <c r="Z21" i="3"/>
  <c r="Y21" i="3"/>
  <c r="V21" i="3"/>
  <c r="Q21" i="3"/>
  <c r="L21" i="3"/>
  <c r="G21" i="3"/>
  <c r="L13" i="7"/>
  <c r="G13" i="7"/>
  <c r="A47" i="13" a="1"/>
  <c r="A47" i="13" s="1"/>
  <c r="A56" i="13" s="1"/>
  <c r="B19" i="13" a="1"/>
  <c r="B19" i="13" s="1"/>
  <c r="A19" i="13" a="1"/>
  <c r="A19" i="13" s="1"/>
  <c r="B1" i="13" a="1"/>
  <c r="B1" i="13" s="1"/>
  <c r="A1" i="13" a="1"/>
  <c r="A1" i="13" s="1"/>
  <c r="A56" i="12"/>
  <c r="A57" i="12"/>
  <c r="A58" i="12"/>
  <c r="A59" i="12"/>
  <c r="A60" i="12"/>
  <c r="A61" i="12"/>
  <c r="A62" i="12"/>
  <c r="A55" i="12"/>
  <c r="A66" i="12" s="1"/>
  <c r="A21" i="12" a="1"/>
  <c r="A21" i="12" s="1"/>
  <c r="B1" i="12" a="1"/>
  <c r="B1" i="12" s="1"/>
  <c r="A1" i="12" a="1"/>
  <c r="A1" i="12" s="1"/>
  <c r="B1" i="11" a="1"/>
  <c r="B1" i="11" s="1"/>
  <c r="B48" i="13"/>
  <c r="C48" i="13"/>
  <c r="D48" i="13"/>
  <c r="E48" i="13"/>
  <c r="B49" i="13"/>
  <c r="C49" i="13"/>
  <c r="D49" i="13"/>
  <c r="E49" i="13"/>
  <c r="B50" i="13"/>
  <c r="C50" i="13"/>
  <c r="D50" i="13"/>
  <c r="E50" i="13"/>
  <c r="B51" i="13"/>
  <c r="C51" i="13"/>
  <c r="D51" i="13"/>
  <c r="E51" i="13"/>
  <c r="B52" i="13"/>
  <c r="C52" i="13"/>
  <c r="D52" i="13"/>
  <c r="E52" i="13"/>
  <c r="B53" i="13"/>
  <c r="C53" i="13"/>
  <c r="D53" i="13"/>
  <c r="E53" i="13"/>
  <c r="E47" i="13"/>
  <c r="D47" i="13"/>
  <c r="C47" i="13"/>
  <c r="B47" i="13"/>
  <c r="B56" i="12"/>
  <c r="C56" i="12"/>
  <c r="D56" i="12"/>
  <c r="E56" i="12"/>
  <c r="B57" i="12"/>
  <c r="C57" i="12"/>
  <c r="D57" i="12"/>
  <c r="E57" i="12"/>
  <c r="B58" i="12"/>
  <c r="C58" i="12"/>
  <c r="D58" i="12"/>
  <c r="E58" i="12"/>
  <c r="B59" i="12"/>
  <c r="C59" i="12"/>
  <c r="D59" i="12"/>
  <c r="E59" i="12"/>
  <c r="B60" i="12"/>
  <c r="C60" i="12"/>
  <c r="D60" i="12"/>
  <c r="E60" i="12"/>
  <c r="B61" i="12"/>
  <c r="C61" i="12"/>
  <c r="D61" i="12"/>
  <c r="E61" i="12"/>
  <c r="B62" i="12"/>
  <c r="C62" i="12"/>
  <c r="D62" i="12"/>
  <c r="E62" i="12"/>
  <c r="E55" i="12"/>
  <c r="D55" i="12"/>
  <c r="C55" i="12"/>
  <c r="B55" i="12"/>
  <c r="B21" i="12" a="1"/>
  <c r="B21" i="12" s="1"/>
  <c r="B62" i="11"/>
  <c r="C62" i="11"/>
  <c r="D62" i="11"/>
  <c r="E62" i="11"/>
  <c r="B63" i="11"/>
  <c r="C63" i="11"/>
  <c r="D63" i="11"/>
  <c r="E63" i="11"/>
  <c r="B64" i="11"/>
  <c r="C64" i="11"/>
  <c r="D64" i="11"/>
  <c r="E64" i="11"/>
  <c r="B65" i="11"/>
  <c r="C65" i="11"/>
  <c r="D65" i="11"/>
  <c r="E65" i="11"/>
  <c r="B66" i="11"/>
  <c r="C66" i="11"/>
  <c r="D66" i="11"/>
  <c r="E66" i="11"/>
  <c r="B67" i="11"/>
  <c r="C67" i="11"/>
  <c r="D67" i="11"/>
  <c r="E67" i="11"/>
  <c r="B68" i="11"/>
  <c r="C68" i="11"/>
  <c r="D68" i="11"/>
  <c r="E68" i="11"/>
  <c r="E61" i="11"/>
  <c r="D61" i="11"/>
  <c r="C61" i="11"/>
  <c r="B61" i="11"/>
  <c r="B23" i="10"/>
  <c r="B24" i="10"/>
  <c r="A62" i="11"/>
  <c r="A73" i="11" s="1"/>
  <c r="A63" i="11"/>
  <c r="A74" i="11" s="1"/>
  <c r="A64" i="11"/>
  <c r="A75" i="11" s="1"/>
  <c r="A65" i="11"/>
  <c r="A76" i="11" s="1"/>
  <c r="A66" i="11"/>
  <c r="A77" i="11" s="1"/>
  <c r="A67" i="11"/>
  <c r="A78" i="11" s="1"/>
  <c r="A68" i="11"/>
  <c r="A79" i="11" s="1"/>
  <c r="A61" i="11"/>
  <c r="A72" i="11" s="1"/>
  <c r="B22" i="11" a="1"/>
  <c r="B22" i="11" s="1"/>
  <c r="A22" i="11" a="1"/>
  <c r="A22" i="11" s="1"/>
  <c r="C24" i="10"/>
  <c r="D24" i="10"/>
  <c r="E24" i="10"/>
  <c r="E23" i="10"/>
  <c r="D23" i="10"/>
  <c r="C23" i="10"/>
  <c r="Q10" i="9" l="1"/>
  <c r="Q24" i="9"/>
  <c r="Q4" i="9"/>
  <c r="AA2" i="3"/>
  <c r="Q9" i="7"/>
  <c r="Q3" i="7"/>
  <c r="AA4" i="6"/>
  <c r="AA9" i="8"/>
  <c r="AA15" i="8"/>
  <c r="R9" i="8"/>
  <c r="W9" i="8"/>
  <c r="AA31" i="3"/>
  <c r="AA28" i="3"/>
  <c r="Q10" i="7"/>
  <c r="Q4" i="7"/>
  <c r="Q14" i="7"/>
  <c r="AA8" i="6"/>
  <c r="Q11" i="9"/>
  <c r="Q30" i="9"/>
  <c r="Q29" i="9"/>
  <c r="Q28" i="9"/>
  <c r="Q13" i="9"/>
  <c r="Q25" i="9"/>
  <c r="Q7" i="9"/>
  <c r="Q22" i="9"/>
  <c r="Q15" i="9"/>
  <c r="Q9" i="9"/>
  <c r="Q8" i="9"/>
  <c r="Q19" i="9"/>
  <c r="Q20" i="9"/>
  <c r="Q17" i="9"/>
  <c r="Q6" i="9"/>
  <c r="Q33" i="9"/>
  <c r="Q16" i="9"/>
  <c r="Q5" i="9"/>
  <c r="Q32" i="9"/>
  <c r="Q14" i="9"/>
  <c r="Q31" i="9"/>
  <c r="Q23" i="9"/>
  <c r="H6" i="9"/>
  <c r="Q2" i="7"/>
  <c r="Q6" i="7"/>
  <c r="Q5" i="7"/>
  <c r="Q18" i="7"/>
  <c r="Q17" i="7"/>
  <c r="Q15" i="7"/>
  <c r="Q11" i="7"/>
  <c r="C9" i="2"/>
  <c r="N2" i="7" s="1"/>
  <c r="M8" i="7"/>
  <c r="Q12" i="7"/>
  <c r="M2" i="7"/>
  <c r="M6" i="7"/>
  <c r="M11" i="7"/>
  <c r="M16" i="7"/>
  <c r="M12" i="7"/>
  <c r="M9" i="7"/>
  <c r="M3" i="7"/>
  <c r="Q8" i="7"/>
  <c r="M18" i="7"/>
  <c r="M4" i="7"/>
  <c r="M7" i="7"/>
  <c r="M17" i="7"/>
  <c r="M14" i="7"/>
  <c r="M5" i="7"/>
  <c r="M15" i="7"/>
  <c r="M10" i="7"/>
  <c r="H8" i="7"/>
  <c r="H15" i="7"/>
  <c r="H10" i="7"/>
  <c r="H3" i="7"/>
  <c r="H14" i="7"/>
  <c r="H17" i="7"/>
  <c r="H12" i="7"/>
  <c r="H11" i="7"/>
  <c r="C8" i="2"/>
  <c r="N16" i="9" s="1"/>
  <c r="M2" i="9"/>
  <c r="M20" i="9"/>
  <c r="M18" i="9"/>
  <c r="M33" i="9"/>
  <c r="M5" i="9"/>
  <c r="M32" i="9"/>
  <c r="M19" i="9"/>
  <c r="M17" i="9"/>
  <c r="M6" i="9"/>
  <c r="M16" i="9"/>
  <c r="M24" i="9"/>
  <c r="M11" i="9"/>
  <c r="M7" i="9"/>
  <c r="M9" i="9"/>
  <c r="M14" i="9"/>
  <c r="M29" i="9"/>
  <c r="M22" i="9"/>
  <c r="M3" i="9"/>
  <c r="M8" i="9"/>
  <c r="M31" i="9"/>
  <c r="M30" i="9"/>
  <c r="M25" i="9"/>
  <c r="M12" i="9"/>
  <c r="M21" i="9"/>
  <c r="M28" i="9"/>
  <c r="M4" i="9"/>
  <c r="M10" i="9"/>
  <c r="M23" i="9"/>
  <c r="M13" i="9"/>
  <c r="M15" i="9"/>
  <c r="M27" i="9"/>
  <c r="Q2" i="9"/>
  <c r="AA22" i="8"/>
  <c r="AA37" i="8"/>
  <c r="AA32" i="8"/>
  <c r="M15" i="8"/>
  <c r="M9" i="8"/>
  <c r="AA46" i="8"/>
  <c r="AA45" i="8"/>
  <c r="AA44" i="8"/>
  <c r="AA10" i="8"/>
  <c r="AA29" i="8"/>
  <c r="AA24" i="8"/>
  <c r="AA47" i="8"/>
  <c r="AA31" i="8"/>
  <c r="AA21" i="8"/>
  <c r="R44" i="8"/>
  <c r="R24" i="8"/>
  <c r="R35" i="8"/>
  <c r="R5" i="8"/>
  <c r="R40" i="8"/>
  <c r="R7" i="8"/>
  <c r="R26" i="8"/>
  <c r="R15" i="8"/>
  <c r="R21" i="8"/>
  <c r="R13" i="8"/>
  <c r="R11" i="8"/>
  <c r="R18" i="8"/>
  <c r="R27" i="8"/>
  <c r="R31" i="8"/>
  <c r="R47" i="8"/>
  <c r="R2" i="8"/>
  <c r="R10" i="8"/>
  <c r="R32" i="8"/>
  <c r="R14" i="8"/>
  <c r="R42" i="8"/>
  <c r="R20" i="8"/>
  <c r="R30" i="8"/>
  <c r="H15" i="8"/>
  <c r="H22" i="8"/>
  <c r="H9" i="8"/>
  <c r="AA30" i="3"/>
  <c r="AA23" i="3"/>
  <c r="AA22" i="3"/>
  <c r="AA14" i="3"/>
  <c r="AA9" i="3"/>
  <c r="B7" i="2"/>
  <c r="I16" i="8" s="1"/>
  <c r="M26" i="8"/>
  <c r="M32" i="8"/>
  <c r="M14" i="8"/>
  <c r="M42" i="8"/>
  <c r="M20" i="8"/>
  <c r="M30" i="8"/>
  <c r="M21" i="8"/>
  <c r="M18" i="8"/>
  <c r="M27" i="8"/>
  <c r="M5" i="8"/>
  <c r="M40" i="8"/>
  <c r="M7" i="8"/>
  <c r="AA17" i="6"/>
  <c r="AA6" i="6"/>
  <c r="AA9" i="6"/>
  <c r="AA12" i="6"/>
  <c r="AA13" i="6"/>
  <c r="W15" i="8"/>
  <c r="R38" i="8"/>
  <c r="AA14" i="6"/>
  <c r="AA2" i="6"/>
  <c r="AA5" i="6"/>
  <c r="AA16" i="6"/>
  <c r="AA15" i="6"/>
  <c r="C7" i="2"/>
  <c r="X22" i="8" s="1"/>
  <c r="W22" i="8"/>
  <c r="W24" i="8"/>
  <c r="W37" i="8"/>
  <c r="W31" i="8"/>
  <c r="W46" i="8"/>
  <c r="W44" i="8"/>
  <c r="W13" i="8"/>
  <c r="W11" i="8"/>
  <c r="W18" i="8"/>
  <c r="W27" i="8"/>
  <c r="W14" i="8"/>
  <c r="W42" i="8"/>
  <c r="W20" i="8"/>
  <c r="W17" i="8"/>
  <c r="W23" i="8"/>
  <c r="W8" i="8"/>
  <c r="AA3" i="8"/>
  <c r="W29" i="8"/>
  <c r="W47" i="8"/>
  <c r="W32" i="8"/>
  <c r="W21" i="8"/>
  <c r="W45" i="8"/>
  <c r="W10" i="8"/>
  <c r="W2" i="8"/>
  <c r="W34" i="8"/>
  <c r="W39" i="8"/>
  <c r="W4" i="8"/>
  <c r="W19" i="8"/>
  <c r="W38" i="8"/>
  <c r="W25" i="8"/>
  <c r="W43" i="8"/>
  <c r="W6" i="8"/>
  <c r="W33" i="8"/>
  <c r="W12" i="8"/>
  <c r="W5" i="8"/>
  <c r="W40" i="8"/>
  <c r="W7" i="8"/>
  <c r="W26" i="8"/>
  <c r="W30" i="8"/>
  <c r="W16" i="8"/>
  <c r="W36" i="8"/>
  <c r="W41" i="8"/>
  <c r="W35" i="8"/>
  <c r="W28" i="8"/>
  <c r="H31" i="8"/>
  <c r="H10" i="8"/>
  <c r="H2" i="8"/>
  <c r="H28" i="8"/>
  <c r="H37" i="8"/>
  <c r="H43" i="8"/>
  <c r="H34" i="8"/>
  <c r="H32" i="8"/>
  <c r="H21" i="8"/>
  <c r="H47" i="8"/>
  <c r="H36" i="8"/>
  <c r="H14" i="8"/>
  <c r="H6" i="8"/>
  <c r="H33" i="8"/>
  <c r="H12" i="8"/>
  <c r="H42" i="8"/>
  <c r="H20" i="8"/>
  <c r="H30" i="8"/>
  <c r="H13" i="8"/>
  <c r="H11" i="8"/>
  <c r="H18" i="8"/>
  <c r="H26" i="8"/>
  <c r="H7" i="8"/>
  <c r="AA15" i="3"/>
  <c r="AA10" i="3"/>
  <c r="AA37" i="3"/>
  <c r="AA19" i="3"/>
  <c r="AA11" i="3"/>
  <c r="AA8" i="3"/>
  <c r="AA36" i="3"/>
  <c r="AA26" i="3"/>
  <c r="AA25" i="3"/>
  <c r="AA24" i="3"/>
  <c r="AA42" i="3"/>
  <c r="AA29" i="3"/>
  <c r="AA41" i="3"/>
  <c r="AA40" i="3"/>
  <c r="AA39" i="3"/>
  <c r="AA38" i="3"/>
  <c r="AA6" i="3"/>
  <c r="AA13" i="3"/>
  <c r="AK6" i="5"/>
  <c r="AK7" i="5"/>
  <c r="AA7" i="3"/>
  <c r="AA35" i="3"/>
  <c r="AA20" i="3"/>
  <c r="AA18" i="3"/>
  <c r="AA16" i="3"/>
  <c r="AA17" i="3"/>
  <c r="AA32" i="3"/>
  <c r="H30" i="3"/>
  <c r="AA12" i="3"/>
  <c r="H19" i="3"/>
  <c r="H3" i="3"/>
  <c r="H4" i="3"/>
  <c r="H9" i="3"/>
  <c r="H40" i="3"/>
  <c r="H2" i="3"/>
  <c r="H8" i="3"/>
  <c r="H7" i="3"/>
  <c r="H27" i="3"/>
  <c r="H15" i="3"/>
  <c r="H22" i="3"/>
  <c r="H18" i="3"/>
  <c r="H12" i="3"/>
  <c r="H17" i="3"/>
  <c r="AA27" i="3"/>
  <c r="AA5" i="3"/>
  <c r="AB2" i="4"/>
  <c r="AG2" i="4" s="1"/>
  <c r="AB3" i="4"/>
  <c r="AG3" i="4" s="1"/>
  <c r="R39" i="3"/>
  <c r="AA34" i="3"/>
  <c r="R19" i="3"/>
  <c r="R9" i="3"/>
  <c r="R2" i="3"/>
  <c r="R18" i="3"/>
  <c r="R40" i="3"/>
  <c r="AA33" i="3"/>
  <c r="R13" i="3"/>
  <c r="R8" i="3"/>
  <c r="R7" i="3"/>
  <c r="R27" i="3"/>
  <c r="R12" i="3"/>
  <c r="R3" i="3"/>
  <c r="R4" i="3"/>
  <c r="R17" i="3"/>
  <c r="M15" i="3"/>
  <c r="M30" i="3"/>
  <c r="M22" i="3"/>
  <c r="M18" i="3"/>
  <c r="M12" i="3"/>
  <c r="M3" i="3"/>
  <c r="M4" i="3"/>
  <c r="M19" i="3"/>
  <c r="M9" i="3"/>
  <c r="M17" i="3"/>
  <c r="M2" i="3"/>
  <c r="M27" i="3"/>
  <c r="M40" i="3"/>
  <c r="M7" i="3"/>
  <c r="M8" i="3"/>
  <c r="H31" i="9"/>
  <c r="H25" i="9"/>
  <c r="H12" i="9"/>
  <c r="H16" i="9"/>
  <c r="H11" i="9"/>
  <c r="H22" i="9"/>
  <c r="H3" i="9"/>
  <c r="H20" i="9"/>
  <c r="H32" i="9"/>
  <c r="H28" i="9"/>
  <c r="H10" i="9"/>
  <c r="H18" i="9"/>
  <c r="H23" i="9"/>
  <c r="H9" i="9"/>
  <c r="H17" i="9"/>
  <c r="H4" i="9"/>
  <c r="H8" i="9"/>
  <c r="H19" i="9"/>
  <c r="H24" i="9"/>
  <c r="H29" i="9"/>
  <c r="H15" i="9"/>
  <c r="H7" i="9"/>
  <c r="H2" i="9"/>
  <c r="H27" i="9"/>
  <c r="H33" i="9"/>
  <c r="H21" i="9"/>
  <c r="H30" i="9"/>
  <c r="H13" i="9"/>
  <c r="H5" i="9"/>
  <c r="H14" i="9"/>
  <c r="B8" i="2"/>
  <c r="I25" i="9" s="1"/>
  <c r="AA43" i="8"/>
  <c r="AA14" i="8"/>
  <c r="AA36" i="8"/>
  <c r="AA13" i="8"/>
  <c r="AA17" i="8"/>
  <c r="AA4" i="8"/>
  <c r="AA5" i="8"/>
  <c r="AA2" i="8"/>
  <c r="AA6" i="8"/>
  <c r="AA42" i="8"/>
  <c r="AA41" i="8"/>
  <c r="AA11" i="8"/>
  <c r="AA23" i="8"/>
  <c r="AA19" i="8"/>
  <c r="AA40" i="8"/>
  <c r="AA34" i="8"/>
  <c r="AA33" i="8"/>
  <c r="AA20" i="8"/>
  <c r="AA35" i="8"/>
  <c r="AA18" i="8"/>
  <c r="AA8" i="8"/>
  <c r="AA38" i="8"/>
  <c r="AA7" i="8"/>
  <c r="AA39" i="8"/>
  <c r="AA12" i="8"/>
  <c r="AA30" i="8"/>
  <c r="AA28" i="8"/>
  <c r="AA27" i="8"/>
  <c r="AA16" i="8"/>
  <c r="AA25" i="8"/>
  <c r="AA26" i="8"/>
  <c r="R22" i="8"/>
  <c r="R46" i="8"/>
  <c r="R17" i="8"/>
  <c r="R23" i="8"/>
  <c r="R8" i="8"/>
  <c r="R16" i="8"/>
  <c r="R34" i="8"/>
  <c r="R39" i="8"/>
  <c r="I7" i="2"/>
  <c r="S9" i="8" s="1"/>
  <c r="R29" i="8"/>
  <c r="R4" i="8"/>
  <c r="R25" i="8"/>
  <c r="R37" i="8"/>
  <c r="R43" i="8"/>
  <c r="R6" i="8"/>
  <c r="R33" i="8"/>
  <c r="R12" i="8"/>
  <c r="R28" i="8"/>
  <c r="R45" i="8"/>
  <c r="R36" i="8"/>
  <c r="R41" i="8"/>
  <c r="R19" i="8"/>
  <c r="M22" i="8"/>
  <c r="M46" i="8"/>
  <c r="M23" i="8"/>
  <c r="M8" i="8"/>
  <c r="M16" i="8"/>
  <c r="M47" i="8"/>
  <c r="M10" i="8"/>
  <c r="M2" i="8"/>
  <c r="M34" i="8"/>
  <c r="M31" i="8"/>
  <c r="M36" i="8"/>
  <c r="M41" i="8"/>
  <c r="M35" i="8"/>
  <c r="M45" i="8"/>
  <c r="M4" i="8"/>
  <c r="M19" i="8"/>
  <c r="M38" i="8"/>
  <c r="M25" i="8"/>
  <c r="M12" i="8"/>
  <c r="M13" i="8"/>
  <c r="M11" i="8"/>
  <c r="M17" i="8"/>
  <c r="M39" i="8"/>
  <c r="M28" i="8"/>
  <c r="M29" i="8"/>
  <c r="H7" i="2"/>
  <c r="M24" i="8"/>
  <c r="M44" i="8"/>
  <c r="M37" i="8"/>
  <c r="M43" i="8"/>
  <c r="M6" i="8"/>
  <c r="M33" i="8"/>
  <c r="H46" i="8"/>
  <c r="H17" i="8"/>
  <c r="H23" i="8"/>
  <c r="H8" i="8"/>
  <c r="H16" i="8"/>
  <c r="H39" i="8"/>
  <c r="H41" i="8"/>
  <c r="H35" i="8"/>
  <c r="H29" i="8"/>
  <c r="H19" i="8"/>
  <c r="H25" i="8"/>
  <c r="H27" i="8"/>
  <c r="H45" i="8"/>
  <c r="H4" i="8"/>
  <c r="H24" i="8"/>
  <c r="H44" i="8"/>
  <c r="H5" i="8"/>
  <c r="H40" i="8"/>
  <c r="H38" i="8"/>
  <c r="W28" i="3"/>
  <c r="W33" i="3"/>
  <c r="W41" i="3"/>
  <c r="W27" i="3"/>
  <c r="W11" i="3"/>
  <c r="W24" i="3"/>
  <c r="W26" i="3"/>
  <c r="W29" i="3"/>
  <c r="W20" i="3"/>
  <c r="W31" i="3"/>
  <c r="W4" i="3"/>
  <c r="W2" i="3"/>
  <c r="W42" i="3"/>
  <c r="W6" i="3"/>
  <c r="W19" i="3"/>
  <c r="W8" i="3"/>
  <c r="W3" i="3"/>
  <c r="W40" i="3"/>
  <c r="W23" i="3"/>
  <c r="W25" i="3"/>
  <c r="W34" i="3"/>
  <c r="W32" i="3"/>
  <c r="W37" i="3"/>
  <c r="W9" i="3"/>
  <c r="W7" i="3"/>
  <c r="W38" i="3"/>
  <c r="W10" i="3"/>
  <c r="W14" i="3"/>
  <c r="W16" i="3"/>
  <c r="C3" i="2"/>
  <c r="X29" i="3" s="1"/>
  <c r="W39" i="3"/>
  <c r="W13" i="3"/>
  <c r="W36" i="3"/>
  <c r="W35" i="3"/>
  <c r="W5" i="3"/>
  <c r="W17" i="3"/>
  <c r="W30" i="3"/>
  <c r="W15" i="3"/>
  <c r="W22" i="3"/>
  <c r="W18" i="3"/>
  <c r="W12" i="3"/>
  <c r="R16" i="3"/>
  <c r="R5" i="3"/>
  <c r="R38" i="3"/>
  <c r="R14" i="3"/>
  <c r="R23" i="3"/>
  <c r="R26" i="3"/>
  <c r="R31" i="3"/>
  <c r="R20" i="3"/>
  <c r="R33" i="3"/>
  <c r="R6" i="3"/>
  <c r="R37" i="3"/>
  <c r="R11" i="3"/>
  <c r="R32" i="3"/>
  <c r="R34" i="3"/>
  <c r="R30" i="3"/>
  <c r="R15" i="3"/>
  <c r="R22" i="3"/>
  <c r="R36" i="3"/>
  <c r="R35" i="3"/>
  <c r="R42" i="3"/>
  <c r="R10" i="3"/>
  <c r="R41" i="3"/>
  <c r="R28" i="3"/>
  <c r="R25" i="3"/>
  <c r="R29" i="3"/>
  <c r="R24" i="3"/>
  <c r="M5" i="3"/>
  <c r="M32" i="3"/>
  <c r="M41" i="3"/>
  <c r="M23" i="3"/>
  <c r="M11" i="3"/>
  <c r="M31" i="3"/>
  <c r="M28" i="3"/>
  <c r="M25" i="3"/>
  <c r="M29" i="3"/>
  <c r="M37" i="3"/>
  <c r="M35" i="3"/>
  <c r="M42" i="3"/>
  <c r="M38" i="3"/>
  <c r="M10" i="3"/>
  <c r="M14" i="3"/>
  <c r="M26" i="3"/>
  <c r="M24" i="3"/>
  <c r="M39" i="3"/>
  <c r="M13" i="3"/>
  <c r="M36" i="3"/>
  <c r="M16" i="3"/>
  <c r="M20" i="3"/>
  <c r="M33" i="3"/>
  <c r="M6" i="3"/>
  <c r="M34" i="3"/>
  <c r="H39" i="3"/>
  <c r="H5" i="3"/>
  <c r="H36" i="3"/>
  <c r="H10" i="3"/>
  <c r="H23" i="3"/>
  <c r="H11" i="3"/>
  <c r="H26" i="3"/>
  <c r="H25" i="3"/>
  <c r="H20" i="3"/>
  <c r="H29" i="3"/>
  <c r="H37" i="3"/>
  <c r="H13" i="3"/>
  <c r="H42" i="3"/>
  <c r="H38" i="3"/>
  <c r="H14" i="3"/>
  <c r="H32" i="3"/>
  <c r="H33" i="3"/>
  <c r="H24" i="3"/>
  <c r="H35" i="3"/>
  <c r="H16" i="3"/>
  <c r="H41" i="3"/>
  <c r="H31" i="3"/>
  <c r="H28" i="3"/>
  <c r="H6" i="3"/>
  <c r="H34" i="3"/>
  <c r="H9" i="7"/>
  <c r="H5" i="7"/>
  <c r="H6" i="7"/>
  <c r="H4" i="7"/>
  <c r="H18" i="7"/>
  <c r="B9" i="2"/>
  <c r="H16" i="7"/>
  <c r="H7" i="7"/>
  <c r="H2" i="7"/>
  <c r="AK10" i="5"/>
  <c r="AK17" i="5"/>
  <c r="AK11" i="5"/>
  <c r="AK16" i="5"/>
  <c r="AK3" i="5"/>
  <c r="AK15" i="5"/>
  <c r="AK14" i="5"/>
  <c r="AK9" i="5"/>
  <c r="AK4" i="5"/>
  <c r="AK12" i="5"/>
  <c r="AK5" i="5"/>
  <c r="AK13" i="5"/>
  <c r="AK2" i="5"/>
  <c r="F79" i="11"/>
  <c r="F69" i="11"/>
  <c r="B3" i="2"/>
  <c r="I13" i="3" s="1"/>
  <c r="H3" i="2"/>
  <c r="N13" i="3" s="1"/>
  <c r="I3" i="2"/>
  <c r="S36" i="3" s="1"/>
  <c r="Q26" i="9"/>
  <c r="AA21" i="3"/>
  <c r="F61" i="13"/>
  <c r="F59" i="13"/>
  <c r="A62" i="13"/>
  <c r="A61" i="13"/>
  <c r="A60" i="13"/>
  <c r="A59" i="13"/>
  <c r="A58" i="13"/>
  <c r="A57" i="13"/>
  <c r="F47" i="13"/>
  <c r="F57" i="12"/>
  <c r="F61" i="12"/>
  <c r="F71" i="12"/>
  <c r="F68" i="12"/>
  <c r="F66" i="12"/>
  <c r="A73" i="12"/>
  <c r="A72" i="12"/>
  <c r="A67" i="12"/>
  <c r="F72" i="12"/>
  <c r="A71" i="12"/>
  <c r="A70" i="12"/>
  <c r="A69" i="12"/>
  <c r="F60" i="12"/>
  <c r="A68" i="12"/>
  <c r="F66" i="11"/>
  <c r="F73" i="11"/>
  <c r="F72" i="11"/>
  <c r="F78" i="11"/>
  <c r="F76" i="11"/>
  <c r="G76" i="11" s="1"/>
  <c r="F63" i="11"/>
  <c r="F62" i="11"/>
  <c r="F28" i="10"/>
  <c r="F27" i="10"/>
  <c r="F62" i="13"/>
  <c r="F60" i="13"/>
  <c r="F58" i="13"/>
  <c r="F56" i="13"/>
  <c r="F50" i="13"/>
  <c r="F52" i="13"/>
  <c r="F48" i="13"/>
  <c r="F57" i="13"/>
  <c r="F62" i="12"/>
  <c r="F58" i="12"/>
  <c r="F56" i="12"/>
  <c r="F67" i="12"/>
  <c r="F73" i="12"/>
  <c r="F59" i="12"/>
  <c r="F70" i="12"/>
  <c r="F69" i="12"/>
  <c r="F65" i="11"/>
  <c r="F64" i="11"/>
  <c r="F77" i="11"/>
  <c r="F67" i="11"/>
  <c r="F68" i="11"/>
  <c r="F75" i="11"/>
  <c r="F74" i="11"/>
  <c r="F49" i="13"/>
  <c r="F53" i="13"/>
  <c r="F51" i="13"/>
  <c r="F55" i="12"/>
  <c r="F61" i="11"/>
  <c r="G80" i="11" s="1"/>
  <c r="A23" i="10"/>
  <c r="A27" i="10" s="1"/>
  <c r="A24" i="10"/>
  <c r="A28" i="10" s="1"/>
  <c r="X9" i="8" l="1"/>
  <c r="X15" i="8"/>
  <c r="R16" i="9"/>
  <c r="R10" i="9"/>
  <c r="R31" i="9"/>
  <c r="N14" i="7"/>
  <c r="N10" i="7"/>
  <c r="N9" i="7"/>
  <c r="N4" i="7"/>
  <c r="N8" i="7"/>
  <c r="N15" i="7"/>
  <c r="N12" i="7"/>
  <c r="N7" i="7"/>
  <c r="N11" i="7"/>
  <c r="N6" i="7"/>
  <c r="N17" i="7"/>
  <c r="N3" i="7"/>
  <c r="N5" i="7"/>
  <c r="N16" i="7"/>
  <c r="N18" i="7"/>
  <c r="N26" i="9"/>
  <c r="N8" i="9"/>
  <c r="N33" i="9"/>
  <c r="N12" i="9"/>
  <c r="N25" i="9"/>
  <c r="N31" i="9"/>
  <c r="N18" i="9"/>
  <c r="N27" i="9"/>
  <c r="N13" i="9"/>
  <c r="N14" i="9"/>
  <c r="N17" i="9"/>
  <c r="N32" i="9"/>
  <c r="N10" i="9"/>
  <c r="N20" i="9"/>
  <c r="N15" i="9"/>
  <c r="N29" i="9"/>
  <c r="N24" i="9"/>
  <c r="N19" i="9"/>
  <c r="N4" i="9"/>
  <c r="N21" i="9"/>
  <c r="N9" i="9"/>
  <c r="N7" i="9"/>
  <c r="N23" i="9"/>
  <c r="N6" i="9"/>
  <c r="N28" i="9"/>
  <c r="N2" i="9"/>
  <c r="N30" i="9"/>
  <c r="N5" i="9"/>
  <c r="N3" i="9"/>
  <c r="N22" i="9"/>
  <c r="N11" i="9"/>
  <c r="R29" i="9"/>
  <c r="R15" i="9"/>
  <c r="AB9" i="8"/>
  <c r="AB15" i="8"/>
  <c r="N15" i="8"/>
  <c r="N9" i="8"/>
  <c r="S44" i="8"/>
  <c r="S15" i="8"/>
  <c r="I15" i="8"/>
  <c r="I9" i="8"/>
  <c r="N17" i="8"/>
  <c r="N37" i="8"/>
  <c r="I30" i="8"/>
  <c r="I40" i="8"/>
  <c r="I25" i="8"/>
  <c r="I13" i="8"/>
  <c r="I3" i="8"/>
  <c r="I22" i="8"/>
  <c r="I14" i="8"/>
  <c r="I4" i="8"/>
  <c r="I37" i="8"/>
  <c r="I18" i="8"/>
  <c r="I28" i="8"/>
  <c r="I38" i="8"/>
  <c r="I32" i="8"/>
  <c r="I7" i="8"/>
  <c r="I11" i="8"/>
  <c r="I10" i="8"/>
  <c r="I8" i="8"/>
  <c r="I20" i="8"/>
  <c r="I12" i="8"/>
  <c r="I5" i="8"/>
  <c r="I21" i="8"/>
  <c r="I39" i="8"/>
  <c r="I47" i="8"/>
  <c r="I35" i="8"/>
  <c r="I23" i="8"/>
  <c r="I33" i="8"/>
  <c r="I44" i="8"/>
  <c r="I19" i="8"/>
  <c r="I6" i="8"/>
  <c r="I41" i="8"/>
  <c r="I29" i="8"/>
  <c r="I31" i="8"/>
  <c r="I26" i="8"/>
  <c r="I17" i="8"/>
  <c r="I42" i="8"/>
  <c r="I24" i="8"/>
  <c r="I43" i="8"/>
  <c r="I34" i="8"/>
  <c r="I36" i="8"/>
  <c r="I2" i="8"/>
  <c r="I46" i="8"/>
  <c r="I45" i="8"/>
  <c r="I27" i="8"/>
  <c r="X28" i="8"/>
  <c r="X35" i="8"/>
  <c r="X41" i="8"/>
  <c r="X36" i="8"/>
  <c r="X31" i="8"/>
  <c r="X30" i="8"/>
  <c r="X20" i="8"/>
  <c r="X42" i="8"/>
  <c r="X14" i="8"/>
  <c r="X32" i="8"/>
  <c r="X12" i="8"/>
  <c r="X27" i="8"/>
  <c r="X13" i="8"/>
  <c r="X3" i="8"/>
  <c r="X43" i="8"/>
  <c r="X11" i="8"/>
  <c r="X33" i="8"/>
  <c r="X6" i="8"/>
  <c r="X37" i="8"/>
  <c r="X39" i="8"/>
  <c r="X34" i="8"/>
  <c r="X2" i="8"/>
  <c r="X10" i="8"/>
  <c r="X47" i="8"/>
  <c r="X26" i="8"/>
  <c r="X7" i="8"/>
  <c r="X40" i="8"/>
  <c r="X5" i="8"/>
  <c r="X44" i="8"/>
  <c r="X24" i="8"/>
  <c r="X25" i="8"/>
  <c r="X38" i="8"/>
  <c r="X19" i="8"/>
  <c r="X4" i="8"/>
  <c r="X45" i="8"/>
  <c r="X29" i="8"/>
  <c r="X18" i="8"/>
  <c r="X21" i="8"/>
  <c r="X16" i="8"/>
  <c r="X8" i="8"/>
  <c r="X23" i="8"/>
  <c r="X17" i="8"/>
  <c r="X46" i="8"/>
  <c r="AB31" i="8"/>
  <c r="AB44" i="8"/>
  <c r="AB30" i="3"/>
  <c r="AB8" i="3"/>
  <c r="AB26" i="3"/>
  <c r="AB24" i="3"/>
  <c r="AB27" i="3"/>
  <c r="AB40" i="3"/>
  <c r="AB38" i="3"/>
  <c r="AB13" i="3"/>
  <c r="AB20" i="3"/>
  <c r="AB12" i="3"/>
  <c r="AB4" i="3"/>
  <c r="AB19" i="3"/>
  <c r="AB11" i="3"/>
  <c r="AB25" i="3"/>
  <c r="AB37" i="3"/>
  <c r="AB7" i="3"/>
  <c r="AB18" i="3"/>
  <c r="AB17" i="3"/>
  <c r="AB5" i="3"/>
  <c r="AB42" i="3"/>
  <c r="AB23" i="3"/>
  <c r="AB15" i="3"/>
  <c r="AB32" i="3"/>
  <c r="AB10" i="3"/>
  <c r="AB14" i="3"/>
  <c r="AB16" i="3"/>
  <c r="AB3" i="3"/>
  <c r="AB41" i="3"/>
  <c r="AB34" i="3"/>
  <c r="AB29" i="3"/>
  <c r="AB2" i="3"/>
  <c r="AB22" i="3"/>
  <c r="AB35" i="3"/>
  <c r="AB31" i="3"/>
  <c r="AB33" i="3"/>
  <c r="AB36" i="3"/>
  <c r="AB28" i="3"/>
  <c r="AB39" i="3"/>
  <c r="AB9" i="3"/>
  <c r="AB6" i="3"/>
  <c r="R12" i="9"/>
  <c r="R11" i="9"/>
  <c r="R32" i="9"/>
  <c r="R24" i="9"/>
  <c r="R2" i="9"/>
  <c r="R5" i="9"/>
  <c r="R14" i="9"/>
  <c r="R22" i="9"/>
  <c r="R4" i="9"/>
  <c r="R33" i="9"/>
  <c r="R19" i="9"/>
  <c r="R6" i="9"/>
  <c r="R25" i="9"/>
  <c r="R18" i="9"/>
  <c r="R8" i="9"/>
  <c r="R28" i="9"/>
  <c r="R20" i="9"/>
  <c r="R27" i="9"/>
  <c r="R9" i="9"/>
  <c r="R3" i="9"/>
  <c r="R30" i="9"/>
  <c r="R23" i="9"/>
  <c r="R17" i="9"/>
  <c r="R7" i="9"/>
  <c r="R13" i="9"/>
  <c r="R21" i="9"/>
  <c r="J8" i="2"/>
  <c r="I20" i="9"/>
  <c r="I26" i="9"/>
  <c r="I15" i="9"/>
  <c r="I4" i="9"/>
  <c r="I27" i="9"/>
  <c r="I13" i="9"/>
  <c r="I17" i="9"/>
  <c r="I2" i="9"/>
  <c r="I24" i="9"/>
  <c r="I19" i="9"/>
  <c r="I21" i="9"/>
  <c r="I29" i="9"/>
  <c r="I8" i="9"/>
  <c r="I33" i="9"/>
  <c r="I14" i="9"/>
  <c r="I30" i="9"/>
  <c r="I5" i="9"/>
  <c r="I31" i="9"/>
  <c r="I3" i="9"/>
  <c r="I9" i="9"/>
  <c r="I28" i="9"/>
  <c r="I16" i="9"/>
  <c r="I12" i="9"/>
  <c r="I6" i="9"/>
  <c r="I32" i="9"/>
  <c r="I22" i="9"/>
  <c r="I18" i="9"/>
  <c r="I7" i="9"/>
  <c r="I10" i="9"/>
  <c r="I11" i="9"/>
  <c r="I23" i="9"/>
  <c r="AB30" i="8"/>
  <c r="AB27" i="8"/>
  <c r="AB18" i="8"/>
  <c r="AB11" i="8"/>
  <c r="AB13" i="8"/>
  <c r="AB47" i="8"/>
  <c r="AB28" i="8"/>
  <c r="AB35" i="8"/>
  <c r="AB41" i="8"/>
  <c r="AB36" i="8"/>
  <c r="AB29" i="8"/>
  <c r="AB42" i="8"/>
  <c r="AB12" i="8"/>
  <c r="AB33" i="8"/>
  <c r="AB6" i="8"/>
  <c r="AB43" i="8"/>
  <c r="AB46" i="8"/>
  <c r="AB39" i="8"/>
  <c r="AB34" i="8"/>
  <c r="AB2" i="8"/>
  <c r="AB10" i="8"/>
  <c r="AB14" i="8"/>
  <c r="AB26" i="8"/>
  <c r="AB7" i="8"/>
  <c r="AB40" i="8"/>
  <c r="AB5" i="8"/>
  <c r="AB45" i="8"/>
  <c r="AB37" i="8"/>
  <c r="AB25" i="8"/>
  <c r="AB38" i="8"/>
  <c r="AB19" i="8"/>
  <c r="AB4" i="8"/>
  <c r="AB21" i="8"/>
  <c r="AB24" i="8"/>
  <c r="AB20" i="8"/>
  <c r="AB16" i="8"/>
  <c r="AB8" i="8"/>
  <c r="AB23" i="8"/>
  <c r="AB17" i="8"/>
  <c r="AB32" i="8"/>
  <c r="AB22" i="8"/>
  <c r="S7" i="8"/>
  <c r="S2" i="8"/>
  <c r="S30" i="8"/>
  <c r="S40" i="8"/>
  <c r="S31" i="8"/>
  <c r="S20" i="8"/>
  <c r="S5" i="8"/>
  <c r="S10" i="8"/>
  <c r="S42" i="8"/>
  <c r="S16" i="8"/>
  <c r="S8" i="8"/>
  <c r="S23" i="8"/>
  <c r="S17" i="8"/>
  <c r="S46" i="8"/>
  <c r="S22" i="8"/>
  <c r="S6" i="8"/>
  <c r="S37" i="8"/>
  <c r="S25" i="8"/>
  <c r="S19" i="8"/>
  <c r="S4" i="8"/>
  <c r="S29" i="8"/>
  <c r="S12" i="8"/>
  <c r="S27" i="8"/>
  <c r="S18" i="8"/>
  <c r="S11" i="8"/>
  <c r="S13" i="8"/>
  <c r="S21" i="8"/>
  <c r="S33" i="8"/>
  <c r="S43" i="8"/>
  <c r="S38" i="8"/>
  <c r="S45" i="8"/>
  <c r="S34" i="8"/>
  <c r="S41" i="8"/>
  <c r="S36" i="8"/>
  <c r="S14" i="8"/>
  <c r="S24" i="8"/>
  <c r="S39" i="8"/>
  <c r="S47" i="8"/>
  <c r="S32" i="8"/>
  <c r="S3" i="8"/>
  <c r="S26" i="8"/>
  <c r="S28" i="8"/>
  <c r="S35" i="8"/>
  <c r="N16" i="8"/>
  <c r="N26" i="8"/>
  <c r="N3" i="8"/>
  <c r="N32" i="8"/>
  <c r="N23" i="8"/>
  <c r="N27" i="8"/>
  <c r="N18" i="8"/>
  <c r="N13" i="8"/>
  <c r="N45" i="8"/>
  <c r="N11" i="8"/>
  <c r="N21" i="8"/>
  <c r="N12" i="8"/>
  <c r="N19" i="8"/>
  <c r="N29" i="8"/>
  <c r="N31" i="8"/>
  <c r="N34" i="8"/>
  <c r="N10" i="8"/>
  <c r="N40" i="8"/>
  <c r="N5" i="8"/>
  <c r="N44" i="8"/>
  <c r="N24" i="8"/>
  <c r="N33" i="8"/>
  <c r="N6" i="8"/>
  <c r="N43" i="8"/>
  <c r="N25" i="8"/>
  <c r="N38" i="8"/>
  <c r="N4" i="8"/>
  <c r="N28" i="8"/>
  <c r="N35" i="8"/>
  <c r="N41" i="8"/>
  <c r="N36" i="8"/>
  <c r="N39" i="8"/>
  <c r="N2" i="8"/>
  <c r="N47" i="8"/>
  <c r="N46" i="8"/>
  <c r="N20" i="8"/>
  <c r="N42" i="8"/>
  <c r="N14" i="8"/>
  <c r="N8" i="8"/>
  <c r="N7" i="8"/>
  <c r="N30" i="8"/>
  <c r="N22" i="8"/>
  <c r="X10" i="3"/>
  <c r="X22" i="3"/>
  <c r="X25" i="3"/>
  <c r="X39" i="3"/>
  <c r="X42" i="3"/>
  <c r="X18" i="3"/>
  <c r="X15" i="3"/>
  <c r="X33" i="3"/>
  <c r="X28" i="3"/>
  <c r="X36" i="3"/>
  <c r="X16" i="3"/>
  <c r="X38" i="3"/>
  <c r="X12" i="3"/>
  <c r="X30" i="3"/>
  <c r="X20" i="3"/>
  <c r="X31" i="3"/>
  <c r="X21" i="3"/>
  <c r="X7" i="3"/>
  <c r="X32" i="3"/>
  <c r="X26" i="3"/>
  <c r="X11" i="3"/>
  <c r="X23" i="3"/>
  <c r="X41" i="3"/>
  <c r="X5" i="3"/>
  <c r="X35" i="3"/>
  <c r="X13" i="3"/>
  <c r="X27" i="3"/>
  <c r="X8" i="3"/>
  <c r="X2" i="3"/>
  <c r="X40" i="3"/>
  <c r="X17" i="3"/>
  <c r="X9" i="3"/>
  <c r="X19" i="3"/>
  <c r="X4" i="3"/>
  <c r="X3" i="3"/>
  <c r="X14" i="3"/>
  <c r="X34" i="3"/>
  <c r="X24" i="3"/>
  <c r="X37" i="3"/>
  <c r="X6" i="3"/>
  <c r="S4" i="3"/>
  <c r="S17" i="3"/>
  <c r="S35" i="3"/>
  <c r="S9" i="3"/>
  <c r="S27" i="3"/>
  <c r="S2" i="3"/>
  <c r="S40" i="3"/>
  <c r="S37" i="3"/>
  <c r="S6" i="3"/>
  <c r="S20" i="3"/>
  <c r="S38" i="3"/>
  <c r="S42" i="3"/>
  <c r="S34" i="3"/>
  <c r="S16" i="3"/>
  <c r="S18" i="3"/>
  <c r="S22" i="3"/>
  <c r="S15" i="3"/>
  <c r="S30" i="3"/>
  <c r="S7" i="3"/>
  <c r="S8" i="3"/>
  <c r="S24" i="3"/>
  <c r="S29" i="3"/>
  <c r="S33" i="3"/>
  <c r="S25" i="3"/>
  <c r="S28" i="3"/>
  <c r="S31" i="3"/>
  <c r="S32" i="3"/>
  <c r="S26" i="3"/>
  <c r="S11" i="3"/>
  <c r="S23" i="3"/>
  <c r="S41" i="3"/>
  <c r="S14" i="3"/>
  <c r="S10" i="3"/>
  <c r="S13" i="3"/>
  <c r="S3" i="3"/>
  <c r="S5" i="3"/>
  <c r="S19" i="3"/>
  <c r="S12" i="3"/>
  <c r="S39" i="3"/>
  <c r="N17" i="3"/>
  <c r="N5" i="3"/>
  <c r="N3" i="3"/>
  <c r="N12" i="3"/>
  <c r="N35" i="3"/>
  <c r="N18" i="3"/>
  <c r="N36" i="3"/>
  <c r="N30" i="3"/>
  <c r="N9" i="3"/>
  <c r="N19" i="3"/>
  <c r="N4" i="3"/>
  <c r="N22" i="3"/>
  <c r="N24" i="3"/>
  <c r="N37" i="3"/>
  <c r="N29" i="3"/>
  <c r="N25" i="3"/>
  <c r="N31" i="3"/>
  <c r="N26" i="3"/>
  <c r="N11" i="3"/>
  <c r="N27" i="3"/>
  <c r="N40" i="3"/>
  <c r="N34" i="3"/>
  <c r="N6" i="3"/>
  <c r="N28" i="3"/>
  <c r="N32" i="3"/>
  <c r="N23" i="3"/>
  <c r="N38" i="3"/>
  <c r="N42" i="3"/>
  <c r="N7" i="3"/>
  <c r="N8" i="3"/>
  <c r="N2" i="3"/>
  <c r="N20" i="3"/>
  <c r="N41" i="3"/>
  <c r="N14" i="3"/>
  <c r="N33" i="3"/>
  <c r="N16" i="3"/>
  <c r="N10" i="3"/>
  <c r="N15" i="3"/>
  <c r="N39" i="3"/>
  <c r="I4" i="3"/>
  <c r="I12" i="3"/>
  <c r="I22" i="3"/>
  <c r="I36" i="3"/>
  <c r="I19" i="3"/>
  <c r="I3" i="3"/>
  <c r="I5" i="3"/>
  <c r="I17" i="3"/>
  <c r="I15" i="3"/>
  <c r="I34" i="3"/>
  <c r="I24" i="3"/>
  <c r="I37" i="3"/>
  <c r="I28" i="3"/>
  <c r="I31" i="3"/>
  <c r="I11" i="3"/>
  <c r="I41" i="3"/>
  <c r="I38" i="3"/>
  <c r="I42" i="3"/>
  <c r="I27" i="3"/>
  <c r="I2" i="3"/>
  <c r="I6" i="3"/>
  <c r="I32" i="3"/>
  <c r="I23" i="3"/>
  <c r="I14" i="3"/>
  <c r="I10" i="3"/>
  <c r="I7" i="3"/>
  <c r="I8" i="3"/>
  <c r="I40" i="3"/>
  <c r="I29" i="3"/>
  <c r="I33" i="3"/>
  <c r="I20" i="3"/>
  <c r="I25" i="3"/>
  <c r="I26" i="3"/>
  <c r="I16" i="3"/>
  <c r="I18" i="3"/>
  <c r="I35" i="3"/>
  <c r="I9" i="3"/>
  <c r="I30" i="3"/>
  <c r="I39" i="3"/>
  <c r="I4" i="7"/>
  <c r="I15" i="7"/>
  <c r="I12" i="7"/>
  <c r="I2" i="7"/>
  <c r="I7" i="7"/>
  <c r="I6" i="7"/>
  <c r="I9" i="7"/>
  <c r="I18" i="7"/>
  <c r="I16" i="7"/>
  <c r="I5" i="7"/>
  <c r="I11" i="7"/>
  <c r="I14" i="7"/>
  <c r="I8" i="7"/>
  <c r="I10" i="7"/>
  <c r="I17" i="7"/>
  <c r="I3" i="7"/>
  <c r="G78" i="11"/>
  <c r="G72" i="11"/>
  <c r="G73" i="11"/>
  <c r="G77" i="11"/>
  <c r="G74" i="11"/>
  <c r="G75" i="11"/>
  <c r="G79" i="11"/>
  <c r="G69" i="11"/>
  <c r="I21" i="3"/>
  <c r="N21" i="3"/>
  <c r="S21" i="3"/>
  <c r="J7" i="2"/>
  <c r="AC33" i="8" s="1"/>
  <c r="J3" i="2"/>
  <c r="AC29" i="3" s="1"/>
  <c r="G61" i="12"/>
  <c r="G73" i="12"/>
  <c r="G62" i="12"/>
  <c r="G71" i="12"/>
  <c r="G68" i="11"/>
  <c r="G67" i="11"/>
  <c r="G57" i="13"/>
  <c r="G61" i="13"/>
  <c r="G62" i="13"/>
  <c r="G59" i="13"/>
  <c r="G60" i="13"/>
  <c r="G58" i="13"/>
  <c r="G56" i="13"/>
  <c r="G70" i="12"/>
  <c r="G59" i="12"/>
  <c r="G68" i="12"/>
  <c r="G66" i="12"/>
  <c r="G56" i="12"/>
  <c r="G60" i="12"/>
  <c r="G55" i="12"/>
  <c r="G67" i="12"/>
  <c r="G57" i="12"/>
  <c r="G58" i="12"/>
  <c r="G69" i="12"/>
  <c r="G72" i="12"/>
  <c r="G62" i="11"/>
  <c r="G66" i="11"/>
  <c r="G65" i="11"/>
  <c r="G63" i="11"/>
  <c r="G61" i="11"/>
  <c r="G64" i="11"/>
  <c r="G49" i="13"/>
  <c r="G48" i="13"/>
  <c r="G51" i="13"/>
  <c r="G52" i="13"/>
  <c r="G53" i="13"/>
  <c r="G47" i="13"/>
  <c r="G50" i="13"/>
  <c r="F24" i="10"/>
  <c r="F23" i="10"/>
  <c r="S12" i="9" l="1"/>
  <c r="S3" i="9"/>
  <c r="S21" i="9"/>
  <c r="S27" i="9"/>
  <c r="S18" i="9"/>
  <c r="S13" i="9"/>
  <c r="S17" i="9"/>
  <c r="S16" i="9"/>
  <c r="S28" i="9"/>
  <c r="S24" i="9"/>
  <c r="S30" i="9"/>
  <c r="S14" i="9"/>
  <c r="S25" i="9"/>
  <c r="S33" i="9"/>
  <c r="S31" i="9"/>
  <c r="S23" i="9"/>
  <c r="S5" i="9"/>
  <c r="S15" i="9"/>
  <c r="S19" i="9"/>
  <c r="S22" i="9"/>
  <c r="S29" i="9"/>
  <c r="S2" i="9"/>
  <c r="S10" i="9"/>
  <c r="S11" i="9"/>
  <c r="S8" i="9"/>
  <c r="S20" i="9"/>
  <c r="S7" i="9"/>
  <c r="S9" i="9"/>
  <c r="S32" i="9"/>
  <c r="S4" i="9"/>
  <c r="S6" i="9"/>
  <c r="S26" i="9"/>
  <c r="AC41" i="8"/>
  <c r="AC25" i="8"/>
  <c r="AC35" i="8"/>
  <c r="AC44" i="8"/>
  <c r="AC29" i="8"/>
  <c r="AC6" i="8"/>
  <c r="AC8" i="8"/>
  <c r="AC39" i="8"/>
  <c r="AC42" i="8"/>
  <c r="AC45" i="8"/>
  <c r="AC17" i="8"/>
  <c r="AC37" i="8"/>
  <c r="AC43" i="8"/>
  <c r="AC23" i="8"/>
  <c r="AC2" i="8"/>
  <c r="AC14" i="8"/>
  <c r="AC11" i="8"/>
  <c r="AC12" i="8"/>
  <c r="AC16" i="8"/>
  <c r="AC9" i="8"/>
  <c r="AC20" i="8"/>
  <c r="AC22" i="8"/>
  <c r="AC18" i="8"/>
  <c r="AC13" i="8"/>
  <c r="AC47" i="8"/>
  <c r="AC31" i="8"/>
  <c r="AC30" i="8"/>
  <c r="AC21" i="8"/>
  <c r="AC10" i="8"/>
  <c r="AC27" i="8"/>
  <c r="AC7" i="8"/>
  <c r="AC4" i="8"/>
  <c r="AC15" i="8"/>
  <c r="AC3" i="8"/>
  <c r="AC34" i="8"/>
  <c r="AC24" i="8"/>
  <c r="AC26" i="8"/>
  <c r="AC36" i="8"/>
  <c r="AC40" i="8"/>
  <c r="AC32" i="8"/>
  <c r="AC19" i="8"/>
  <c r="AC46" i="8"/>
  <c r="AC22" i="3"/>
  <c r="AC39" i="3"/>
  <c r="AC26" i="3"/>
  <c r="AC28" i="3"/>
  <c r="AC24" i="3"/>
  <c r="AC20" i="3"/>
  <c r="C21" i="11" s="1"/>
  <c r="AC2" i="3"/>
  <c r="AC33" i="3"/>
  <c r="AC18" i="3"/>
  <c r="AC15" i="3"/>
  <c r="AC37" i="3"/>
  <c r="AC38" i="3"/>
  <c r="AC8" i="3"/>
  <c r="AC21" i="3"/>
  <c r="AC10" i="3"/>
  <c r="C10" i="11" s="1"/>
  <c r="AC25" i="3"/>
  <c r="AC42" i="3"/>
  <c r="AC40" i="3"/>
  <c r="AC6" i="3"/>
  <c r="AC35" i="3"/>
  <c r="AC5" i="3"/>
  <c r="C5" i="11" s="1"/>
  <c r="AC11" i="3"/>
  <c r="C11" i="11" s="1"/>
  <c r="AC16" i="3"/>
  <c r="C17" i="11" s="1"/>
  <c r="AC19" i="3"/>
  <c r="C20" i="11" s="1"/>
  <c r="AC17" i="3"/>
  <c r="AC32" i="3"/>
  <c r="AC30" i="3"/>
  <c r="AC31" i="3"/>
  <c r="AC7" i="3"/>
  <c r="AC34" i="3"/>
  <c r="AC3" i="3"/>
  <c r="C3" i="11" s="1"/>
  <c r="AC4" i="3"/>
  <c r="AC41" i="3"/>
  <c r="AC13" i="3"/>
  <c r="AC36" i="3"/>
  <c r="AC23" i="3"/>
  <c r="AC12" i="3"/>
  <c r="AC14" i="3"/>
  <c r="C14" i="11" s="1"/>
  <c r="AC27" i="3"/>
  <c r="C2" i="13"/>
  <c r="AC5" i="8"/>
  <c r="AC38" i="8"/>
  <c r="AC28" i="8"/>
  <c r="C15" i="11"/>
  <c r="C18" i="11"/>
  <c r="C13" i="11"/>
  <c r="C19" i="11"/>
  <c r="AC9" i="3"/>
  <c r="C16" i="11" s="1"/>
  <c r="C12" i="11"/>
  <c r="C6" i="11"/>
  <c r="C4" i="11"/>
  <c r="C7" i="11"/>
  <c r="C8" i="11"/>
  <c r="C2" i="12"/>
  <c r="C2" i="11"/>
  <c r="G28" i="10"/>
  <c r="G27" i="10"/>
  <c r="G24" i="10"/>
  <c r="G23" i="10"/>
  <c r="C9" i="11" l="1"/>
  <c r="B4" i="10" a="1"/>
  <c r="B4" i="10" s="1"/>
  <c r="A4" i="10" a="1"/>
  <c r="A4" i="10" s="1"/>
  <c r="B2" i="10" a="1"/>
  <c r="B2" i="10" s="1"/>
  <c r="A2" i="10" a="1"/>
  <c r="A2" i="10" l="1"/>
  <c r="AL2" i="1" l="1"/>
  <c r="D2" i="2" s="1"/>
  <c r="AO2" i="1"/>
  <c r="AP2" i="1"/>
  <c r="AG2" i="1"/>
  <c r="E2" i="2" s="1"/>
  <c r="Y2" i="1"/>
  <c r="Z2" i="1"/>
  <c r="AA2" i="1"/>
  <c r="V2" i="1"/>
  <c r="Q2" i="1"/>
  <c r="G2" i="2" s="1"/>
  <c r="L2" i="1"/>
  <c r="F2" i="2" s="1"/>
  <c r="G2" i="1"/>
  <c r="B2" i="2" s="1"/>
  <c r="AB2" i="1" l="1"/>
  <c r="C2" i="2" s="1"/>
  <c r="Y3" i="6"/>
  <c r="G3" i="6"/>
  <c r="Y4" i="4"/>
  <c r="Z4" i="4"/>
  <c r="AA4" i="4"/>
  <c r="AE4" i="4"/>
  <c r="AF4" i="4"/>
  <c r="V4" i="4"/>
  <c r="Q4" i="4"/>
  <c r="L4" i="4"/>
  <c r="G4" i="4"/>
  <c r="V3" i="6"/>
  <c r="Z3" i="6"/>
  <c r="Q3" i="6"/>
  <c r="L3" i="6"/>
  <c r="G10" i="6"/>
  <c r="AA10" i="6" s="1"/>
  <c r="G7" i="6"/>
  <c r="AA7" i="6" s="1"/>
  <c r="AJ8" i="5"/>
  <c r="AI8" i="5"/>
  <c r="V8" i="5"/>
  <c r="AF8" i="5"/>
  <c r="AA8" i="5"/>
  <c r="Q8" i="5"/>
  <c r="L8" i="5"/>
  <c r="G8" i="5"/>
  <c r="W6" i="6" l="1"/>
  <c r="W9" i="6"/>
  <c r="W5" i="6"/>
  <c r="W17" i="6"/>
  <c r="W16" i="6"/>
  <c r="W13" i="6"/>
  <c r="W10" i="6"/>
  <c r="W14" i="6"/>
  <c r="W8" i="6"/>
  <c r="W12" i="6"/>
  <c r="W11" i="6"/>
  <c r="W15" i="6"/>
  <c r="W7" i="6"/>
  <c r="W2" i="6"/>
  <c r="W4" i="6"/>
  <c r="H13" i="6"/>
  <c r="H16" i="6"/>
  <c r="H11" i="6"/>
  <c r="H5" i="6"/>
  <c r="H12" i="6"/>
  <c r="H17" i="6"/>
  <c r="H8" i="6"/>
  <c r="H14" i="6"/>
  <c r="H6" i="6"/>
  <c r="H9" i="6"/>
  <c r="H4" i="6"/>
  <c r="H2" i="6"/>
  <c r="H15" i="6"/>
  <c r="M8" i="6"/>
  <c r="M9" i="6"/>
  <c r="M4" i="6"/>
  <c r="M6" i="6"/>
  <c r="M7" i="6"/>
  <c r="M11" i="6"/>
  <c r="M17" i="6"/>
  <c r="M13" i="6"/>
  <c r="M2" i="6"/>
  <c r="M16" i="6"/>
  <c r="M5" i="6"/>
  <c r="M10" i="6"/>
  <c r="M15" i="6"/>
  <c r="M12" i="6"/>
  <c r="M14" i="6"/>
  <c r="R11" i="6"/>
  <c r="R6" i="6"/>
  <c r="R2" i="6"/>
  <c r="R12" i="6"/>
  <c r="R10" i="6"/>
  <c r="R16" i="6"/>
  <c r="R7" i="6"/>
  <c r="R8" i="6"/>
  <c r="R5" i="6"/>
  <c r="R15" i="6"/>
  <c r="R17" i="6"/>
  <c r="R13" i="6"/>
  <c r="R4" i="6"/>
  <c r="R14" i="6"/>
  <c r="R9" i="6"/>
  <c r="H3" i="4"/>
  <c r="H2" i="4"/>
  <c r="B5" i="2"/>
  <c r="M2" i="4"/>
  <c r="M3" i="4"/>
  <c r="I5" i="2"/>
  <c r="S2" i="4" s="1"/>
  <c r="R2" i="4"/>
  <c r="R3" i="4"/>
  <c r="D4" i="2"/>
  <c r="AH12" i="5" s="1"/>
  <c r="AG16" i="5"/>
  <c r="AG3" i="5"/>
  <c r="AG15" i="5"/>
  <c r="AG6" i="5"/>
  <c r="AG9" i="5"/>
  <c r="AG5" i="5"/>
  <c r="AG7" i="5"/>
  <c r="AG14" i="5"/>
  <c r="AG10" i="5"/>
  <c r="AG4" i="5"/>
  <c r="AG12" i="5"/>
  <c r="AG13" i="5"/>
  <c r="AG2" i="5"/>
  <c r="AG11" i="5"/>
  <c r="AG17" i="5"/>
  <c r="C4" i="2"/>
  <c r="X6" i="5" s="1"/>
  <c r="W5" i="5"/>
  <c r="W14" i="5"/>
  <c r="W11" i="5"/>
  <c r="W16" i="5"/>
  <c r="W10" i="5"/>
  <c r="W12" i="5"/>
  <c r="W4" i="5"/>
  <c r="W2" i="5"/>
  <c r="W7" i="5"/>
  <c r="W9" i="5"/>
  <c r="W6" i="5"/>
  <c r="W17" i="5"/>
  <c r="W15" i="5"/>
  <c r="W13" i="5"/>
  <c r="W3" i="5"/>
  <c r="E4" i="2"/>
  <c r="AC4" i="5" s="1"/>
  <c r="AB9" i="5"/>
  <c r="AB12" i="5"/>
  <c r="AB5" i="5"/>
  <c r="AB4" i="5"/>
  <c r="AB13" i="5"/>
  <c r="AB15" i="5"/>
  <c r="AB3" i="5"/>
  <c r="AB7" i="5"/>
  <c r="AB16" i="5"/>
  <c r="AB17" i="5"/>
  <c r="AB11" i="5"/>
  <c r="AB10" i="5"/>
  <c r="AB6" i="5"/>
  <c r="AB14" i="5"/>
  <c r="AB2" i="5"/>
  <c r="B4" i="2"/>
  <c r="I10" i="5" s="1"/>
  <c r="H4" i="5"/>
  <c r="H16" i="5"/>
  <c r="H15" i="5"/>
  <c r="H3" i="5"/>
  <c r="H12" i="5"/>
  <c r="H6" i="5"/>
  <c r="H17" i="5"/>
  <c r="H7" i="5"/>
  <c r="H13" i="5"/>
  <c r="H2" i="5"/>
  <c r="H14" i="5"/>
  <c r="H9" i="5"/>
  <c r="H5" i="5"/>
  <c r="H11" i="5"/>
  <c r="H10" i="5"/>
  <c r="F4" i="2"/>
  <c r="N3" i="5" s="1"/>
  <c r="M7" i="5"/>
  <c r="M12" i="5"/>
  <c r="M13" i="5"/>
  <c r="M17" i="5"/>
  <c r="M9" i="5"/>
  <c r="M16" i="5"/>
  <c r="M5" i="5"/>
  <c r="M14" i="5"/>
  <c r="M11" i="5"/>
  <c r="M6" i="5"/>
  <c r="M15" i="5"/>
  <c r="M4" i="5"/>
  <c r="M2" i="5"/>
  <c r="M10" i="5"/>
  <c r="M3" i="5"/>
  <c r="G4" i="2"/>
  <c r="S6" i="5" s="1"/>
  <c r="R16" i="5"/>
  <c r="R11" i="5"/>
  <c r="R13" i="5"/>
  <c r="R14" i="5"/>
  <c r="R17" i="5"/>
  <c r="R2" i="5"/>
  <c r="R3" i="5"/>
  <c r="R10" i="5"/>
  <c r="R6" i="5"/>
  <c r="R7" i="5"/>
  <c r="R15" i="5"/>
  <c r="R9" i="5"/>
  <c r="R12" i="5"/>
  <c r="R5" i="5"/>
  <c r="R4" i="5"/>
  <c r="H5" i="2"/>
  <c r="E6" i="2"/>
  <c r="C6" i="2"/>
  <c r="G6" i="2"/>
  <c r="B6" i="2"/>
  <c r="AQ2" i="1"/>
  <c r="H21" i="3"/>
  <c r="M21" i="3"/>
  <c r="R21" i="3"/>
  <c r="W21" i="3"/>
  <c r="AM2" i="1"/>
  <c r="AH2" i="1"/>
  <c r="R2" i="1"/>
  <c r="M2" i="1"/>
  <c r="H2" i="1"/>
  <c r="AA3" i="6"/>
  <c r="Q13" i="7"/>
  <c r="M3" i="6"/>
  <c r="H7" i="6"/>
  <c r="H10" i="6"/>
  <c r="H3" i="6"/>
  <c r="R3" i="8"/>
  <c r="H3" i="8"/>
  <c r="M4" i="4"/>
  <c r="H4" i="4"/>
  <c r="R4" i="4"/>
  <c r="W3" i="8"/>
  <c r="M3" i="8"/>
  <c r="AB4" i="4"/>
  <c r="W3" i="6"/>
  <c r="R3" i="6"/>
  <c r="H13" i="7"/>
  <c r="AK8" i="5"/>
  <c r="W8" i="5"/>
  <c r="J9" i="2" l="1"/>
  <c r="R18" i="7"/>
  <c r="R2" i="7"/>
  <c r="R15" i="7"/>
  <c r="R12" i="7"/>
  <c r="R17" i="7"/>
  <c r="R3" i="7"/>
  <c r="R11" i="7"/>
  <c r="R8" i="7"/>
  <c r="R16" i="7"/>
  <c r="R6" i="7"/>
  <c r="R5" i="7"/>
  <c r="R9" i="7"/>
  <c r="R4" i="7"/>
  <c r="R7" i="7"/>
  <c r="R14" i="7"/>
  <c r="R10" i="7"/>
  <c r="AB7" i="6"/>
  <c r="AB13" i="6"/>
  <c r="AB9" i="6"/>
  <c r="AB10" i="6"/>
  <c r="AB5" i="6"/>
  <c r="AB6" i="6"/>
  <c r="AB15" i="6"/>
  <c r="AB16" i="6"/>
  <c r="AB17" i="6"/>
  <c r="AB2" i="6"/>
  <c r="AB12" i="6"/>
  <c r="AB14" i="6"/>
  <c r="AB4" i="6"/>
  <c r="AB11" i="6"/>
  <c r="AB8" i="6"/>
  <c r="I2" i="4"/>
  <c r="I3" i="4"/>
  <c r="AC2" i="4"/>
  <c r="AC3" i="4"/>
  <c r="S3" i="4"/>
  <c r="N2" i="4"/>
  <c r="N3" i="4"/>
  <c r="X12" i="6"/>
  <c r="X14" i="6"/>
  <c r="X13" i="6"/>
  <c r="X17" i="6"/>
  <c r="X4" i="6"/>
  <c r="X2" i="6"/>
  <c r="X16" i="6"/>
  <c r="X5" i="6"/>
  <c r="X15" i="6"/>
  <c r="X6" i="6"/>
  <c r="X10" i="6"/>
  <c r="X11" i="6"/>
  <c r="X8" i="6"/>
  <c r="X9" i="6"/>
  <c r="X7" i="6"/>
  <c r="S4" i="6"/>
  <c r="S5" i="6"/>
  <c r="S14" i="6"/>
  <c r="S10" i="6"/>
  <c r="S16" i="6"/>
  <c r="S2" i="6"/>
  <c r="S9" i="6"/>
  <c r="S13" i="6"/>
  <c r="S6" i="6"/>
  <c r="S17" i="6"/>
  <c r="S7" i="6"/>
  <c r="S11" i="6"/>
  <c r="S15" i="6"/>
  <c r="S12" i="6"/>
  <c r="S8" i="6"/>
  <c r="N14" i="6"/>
  <c r="N16" i="6"/>
  <c r="N2" i="6"/>
  <c r="N6" i="6"/>
  <c r="N4" i="6"/>
  <c r="N5" i="6"/>
  <c r="N9" i="6"/>
  <c r="N10" i="6"/>
  <c r="N13" i="6"/>
  <c r="N17" i="6"/>
  <c r="N8" i="6"/>
  <c r="N11" i="6"/>
  <c r="N15" i="6"/>
  <c r="N7" i="6"/>
  <c r="N12" i="6"/>
  <c r="I15" i="6"/>
  <c r="I4" i="6"/>
  <c r="I9" i="6"/>
  <c r="I16" i="6"/>
  <c r="I8" i="6"/>
  <c r="I12" i="6"/>
  <c r="I5" i="6"/>
  <c r="I14" i="6"/>
  <c r="I2" i="6"/>
  <c r="I13" i="6"/>
  <c r="I6" i="6"/>
  <c r="I17" i="6"/>
  <c r="I11" i="6"/>
  <c r="AH11" i="5"/>
  <c r="AH9" i="5"/>
  <c r="AC3" i="5"/>
  <c r="AC14" i="5"/>
  <c r="S13" i="5"/>
  <c r="S17" i="5"/>
  <c r="N13" i="5"/>
  <c r="N14" i="5"/>
  <c r="I5" i="5"/>
  <c r="I4" i="5"/>
  <c r="AL11" i="5"/>
  <c r="AL17" i="5"/>
  <c r="AL14" i="5"/>
  <c r="AL4" i="5"/>
  <c r="AL5" i="5"/>
  <c r="AL10" i="5"/>
  <c r="AL6" i="5"/>
  <c r="AL9" i="5"/>
  <c r="AL16" i="5"/>
  <c r="AL7" i="5"/>
  <c r="AL15" i="5"/>
  <c r="AL3" i="5"/>
  <c r="AL12" i="5"/>
  <c r="AL2" i="5"/>
  <c r="AL13" i="5"/>
  <c r="I13" i="5"/>
  <c r="N9" i="5"/>
  <c r="N6" i="5"/>
  <c r="S2" i="5"/>
  <c r="X14" i="5"/>
  <c r="AC6" i="5"/>
  <c r="AH5" i="5"/>
  <c r="I15" i="5"/>
  <c r="N15" i="5"/>
  <c r="N12" i="5"/>
  <c r="X16" i="5"/>
  <c r="X11" i="5"/>
  <c r="AC17" i="5"/>
  <c r="I2" i="5"/>
  <c r="N5" i="5"/>
  <c r="S10" i="5"/>
  <c r="X7" i="5"/>
  <c r="AC11" i="5"/>
  <c r="AH2" i="5"/>
  <c r="I16" i="5"/>
  <c r="I11" i="5"/>
  <c r="N11" i="5"/>
  <c r="N7" i="5"/>
  <c r="S14" i="5"/>
  <c r="X9" i="5"/>
  <c r="X10" i="5"/>
  <c r="AC13" i="5"/>
  <c r="AC2" i="5"/>
  <c r="AH14" i="5"/>
  <c r="AH10" i="5"/>
  <c r="I7" i="5"/>
  <c r="I12" i="5"/>
  <c r="N16" i="5"/>
  <c r="S9" i="5"/>
  <c r="S16" i="5"/>
  <c r="X13" i="5"/>
  <c r="X4" i="5"/>
  <c r="AC9" i="5"/>
  <c r="AC12" i="5"/>
  <c r="AH3" i="5"/>
  <c r="AH15" i="5"/>
  <c r="X15" i="5"/>
  <c r="X17" i="5"/>
  <c r="I3" i="5"/>
  <c r="S3" i="5"/>
  <c r="X2" i="5"/>
  <c r="AC7" i="5"/>
  <c r="I14" i="5"/>
  <c r="S15" i="5"/>
  <c r="S7" i="5"/>
  <c r="AH13" i="5"/>
  <c r="AH4" i="5"/>
  <c r="I6" i="5"/>
  <c r="N4" i="5"/>
  <c r="S11" i="5"/>
  <c r="AC5" i="5"/>
  <c r="AH17" i="5"/>
  <c r="I17" i="5"/>
  <c r="N17" i="5"/>
  <c r="N10" i="5"/>
  <c r="S4" i="5"/>
  <c r="S12" i="5"/>
  <c r="X12" i="5"/>
  <c r="X3" i="5"/>
  <c r="AC15" i="5"/>
  <c r="AC10" i="5"/>
  <c r="AH7" i="5"/>
  <c r="AH6" i="5"/>
  <c r="I9" i="5"/>
  <c r="N2" i="5"/>
  <c r="S5" i="5"/>
  <c r="X5" i="5"/>
  <c r="AC16" i="5"/>
  <c r="AH16" i="5"/>
  <c r="J6" i="2"/>
  <c r="AC3" i="6" s="1"/>
  <c r="AB21" i="3"/>
  <c r="I13" i="7"/>
  <c r="AG4" i="4"/>
  <c r="C5" i="2"/>
  <c r="S7" i="7" l="1"/>
  <c r="S16" i="7"/>
  <c r="S8" i="7"/>
  <c r="S15" i="7"/>
  <c r="S12" i="7"/>
  <c r="S18" i="7"/>
  <c r="S6" i="7"/>
  <c r="S9" i="7"/>
  <c r="S14" i="7"/>
  <c r="S5" i="7"/>
  <c r="S2" i="7"/>
  <c r="C19" i="13" s="1"/>
  <c r="S4" i="7"/>
  <c r="C21" i="13" s="1"/>
  <c r="S17" i="7"/>
  <c r="S3" i="7"/>
  <c r="S13" i="7"/>
  <c r="AC11" i="6"/>
  <c r="AC14" i="6"/>
  <c r="AC13" i="6"/>
  <c r="AC6" i="6"/>
  <c r="AC12" i="6"/>
  <c r="AC9" i="6"/>
  <c r="AC5" i="6"/>
  <c r="AC8" i="6"/>
  <c r="AC4" i="6"/>
  <c r="AC15" i="6"/>
  <c r="AC2" i="6"/>
  <c r="AC16" i="6"/>
  <c r="AC17" i="6"/>
  <c r="AC10" i="6"/>
  <c r="AC7" i="6"/>
  <c r="C20" i="13"/>
  <c r="C23" i="13"/>
  <c r="S10" i="7"/>
  <c r="S11" i="7"/>
  <c r="AH3" i="4"/>
  <c r="AH2" i="4"/>
  <c r="AD3" i="4"/>
  <c r="AD2" i="4"/>
  <c r="AR2" i="1"/>
  <c r="AC2" i="1"/>
  <c r="AC4" i="4"/>
  <c r="AD2" i="1"/>
  <c r="P13" i="7"/>
  <c r="O13" i="7"/>
  <c r="C22" i="13" l="1"/>
  <c r="J5" i="2"/>
  <c r="AG8" i="5"/>
  <c r="AB8" i="5"/>
  <c r="R8" i="5"/>
  <c r="M8" i="5"/>
  <c r="H8" i="5"/>
  <c r="AN2" i="1"/>
  <c r="AI2" i="1"/>
  <c r="S2" i="1"/>
  <c r="N2" i="1"/>
  <c r="I2" i="1"/>
  <c r="M26" i="9"/>
  <c r="H26" i="9"/>
  <c r="H1048572" i="9"/>
  <c r="H1048562" i="8"/>
  <c r="M13" i="7"/>
  <c r="H1048563" i="7"/>
  <c r="H1048573" i="3"/>
  <c r="AI3" i="4" l="1"/>
  <c r="AI2" i="4"/>
  <c r="AI4" i="4"/>
  <c r="H1048570" i="4"/>
  <c r="H1048562" i="5"/>
  <c r="AB3" i="6"/>
  <c r="AB3" i="8"/>
  <c r="AH4" i="4"/>
  <c r="AD4" i="4"/>
  <c r="S4" i="4"/>
  <c r="N4" i="4"/>
  <c r="I4" i="4"/>
  <c r="X3" i="6"/>
  <c r="S3" i="6"/>
  <c r="N3" i="6"/>
  <c r="I3" i="6"/>
  <c r="I10" i="6"/>
  <c r="I7" i="6"/>
  <c r="N13" i="7"/>
  <c r="R13" i="7"/>
  <c r="J4" i="2"/>
  <c r="AL8" i="5"/>
  <c r="AH8" i="5"/>
  <c r="AC8" i="5"/>
  <c r="S8" i="5"/>
  <c r="N8" i="5"/>
  <c r="I8" i="5"/>
  <c r="J2" i="2"/>
  <c r="R26" i="9"/>
  <c r="C21" i="12"/>
  <c r="H1048566" i="1"/>
  <c r="AM9" i="5" l="1"/>
  <c r="AM14" i="5"/>
  <c r="AM10" i="5"/>
  <c r="AM7" i="5"/>
  <c r="AM15" i="5"/>
  <c r="AM16" i="5"/>
  <c r="AM6" i="5"/>
  <c r="C26" i="11" s="1"/>
  <c r="AM3" i="5"/>
  <c r="C23" i="11" s="1"/>
  <c r="AM5" i="5"/>
  <c r="AM2" i="5"/>
  <c r="AM12" i="5"/>
  <c r="AM13" i="5"/>
  <c r="AM17" i="5"/>
  <c r="AM4" i="5"/>
  <c r="C24" i="11" s="1"/>
  <c r="AM11" i="5"/>
  <c r="AM8" i="5"/>
  <c r="C25" i="11"/>
  <c r="AS2" i="1"/>
  <c r="C3" i="10" s="1"/>
  <c r="C17" i="13"/>
  <c r="C3" i="13"/>
  <c r="C13" i="13"/>
  <c r="C18" i="13"/>
  <c r="C10" i="13"/>
  <c r="C16" i="13"/>
  <c r="C9" i="13"/>
  <c r="C7" i="13"/>
  <c r="C14" i="13"/>
  <c r="C15" i="13"/>
  <c r="C6" i="13"/>
  <c r="C12" i="13"/>
  <c r="C4" i="13"/>
  <c r="C8" i="13"/>
  <c r="C5" i="13"/>
  <c r="C11" i="13"/>
  <c r="C6" i="12"/>
  <c r="C3" i="12"/>
  <c r="C9" i="12"/>
  <c r="C19" i="12"/>
  <c r="C14" i="12"/>
  <c r="C7" i="12"/>
  <c r="C13" i="12"/>
  <c r="C12" i="12"/>
  <c r="C18" i="12"/>
  <c r="C10" i="12"/>
  <c r="C5" i="12"/>
  <c r="C15" i="12"/>
  <c r="C8" i="12"/>
  <c r="C4" i="10"/>
  <c r="C22" i="11"/>
  <c r="C17" i="12"/>
  <c r="C4" i="12"/>
  <c r="C16" i="12"/>
  <c r="C11" i="12"/>
  <c r="C20" i="12"/>
  <c r="I1048563" i="7"/>
  <c r="I1048566" i="1"/>
  <c r="I1048570" i="4"/>
  <c r="I1048564" i="6"/>
  <c r="I1048562" i="8"/>
  <c r="I1048572" i="9"/>
  <c r="C5" i="10"/>
  <c r="C31" i="12"/>
  <c r="C23" i="12"/>
  <c r="C24" i="12"/>
  <c r="C27" i="12"/>
  <c r="C28" i="12"/>
  <c r="C32" i="12"/>
  <c r="C26" i="12"/>
  <c r="C22" i="12"/>
  <c r="C25" i="12"/>
  <c r="C29" i="12"/>
  <c r="C30" i="12"/>
  <c r="I1048562" i="5"/>
  <c r="I1048573" i="3"/>
  <c r="D79" i="11" l="1" a="1"/>
  <c r="D79" i="11" s="1"/>
  <c r="E79" i="11" a="1"/>
  <c r="E79" i="11" s="1"/>
  <c r="E80" i="11" a="1"/>
  <c r="E80" i="11" s="1"/>
  <c r="B80" i="11" a="1"/>
  <c r="B80" i="11" s="1"/>
  <c r="C79" i="11" a="1"/>
  <c r="C79" i="11" s="1"/>
  <c r="D80" i="11" a="1"/>
  <c r="D80" i="11" s="1"/>
  <c r="C80" i="11" a="1"/>
  <c r="C80" i="11" s="1"/>
  <c r="B79" i="11" a="1"/>
  <c r="B79" i="11" s="1"/>
  <c r="B57" i="13" a="1"/>
  <c r="B57" i="13" s="1"/>
  <c r="D58" i="13" a="1"/>
  <c r="D58" i="13" s="1"/>
  <c r="E58" i="13" a="1"/>
  <c r="E58" i="13" s="1"/>
  <c r="C59" i="13" a="1"/>
  <c r="C59" i="13" s="1"/>
  <c r="D59" i="13" a="1"/>
  <c r="D59" i="13" s="1"/>
  <c r="D60" i="13" a="1"/>
  <c r="D60" i="13" s="1"/>
  <c r="B62" i="13" a="1"/>
  <c r="B62" i="13" s="1"/>
  <c r="B60" i="13" a="1"/>
  <c r="B60" i="13" s="1"/>
  <c r="C57" i="13" a="1"/>
  <c r="C57" i="13" s="1"/>
  <c r="E60" i="13" a="1"/>
  <c r="E60" i="13" s="1"/>
  <c r="C58" i="13" a="1"/>
  <c r="C58" i="13" s="1"/>
  <c r="C56" i="13" a="1"/>
  <c r="C56" i="13" s="1"/>
  <c r="C60" i="13" a="1"/>
  <c r="C60" i="13" s="1"/>
  <c r="B58" i="13" a="1"/>
  <c r="B58" i="13" s="1"/>
  <c r="C62" i="13" a="1"/>
  <c r="C62" i="13" s="1"/>
  <c r="E57" i="13" a="1"/>
  <c r="E57" i="13" s="1"/>
  <c r="D62" i="13" a="1"/>
  <c r="D62" i="13" s="1"/>
  <c r="C61" i="13" a="1"/>
  <c r="C61" i="13" s="1"/>
  <c r="B56" i="13" a="1"/>
  <c r="B56" i="13" s="1"/>
  <c r="D57" i="13" a="1"/>
  <c r="D57" i="13" s="1"/>
  <c r="D61" i="13" a="1"/>
  <c r="D61" i="13" s="1"/>
  <c r="B61" i="13" a="1"/>
  <c r="B61" i="13" s="1"/>
  <c r="E59" i="13" a="1"/>
  <c r="E59" i="13" s="1"/>
  <c r="E61" i="13" a="1"/>
  <c r="E61" i="13" s="1"/>
  <c r="B59" i="13" a="1"/>
  <c r="B59" i="13" s="1"/>
  <c r="E56" i="13" a="1"/>
  <c r="E56" i="13" s="1"/>
  <c r="D56" i="13" a="1"/>
  <c r="D56" i="13" s="1"/>
  <c r="E62" i="13" a="1"/>
  <c r="E62" i="13" s="1"/>
  <c r="B69" i="12" a="1"/>
  <c r="B69" i="12" s="1"/>
  <c r="C69" i="12" a="1"/>
  <c r="C69" i="12" s="1"/>
  <c r="C68" i="12" a="1"/>
  <c r="C68" i="12" s="1"/>
  <c r="E67" i="12" a="1"/>
  <c r="E67" i="12" s="1"/>
  <c r="E69" i="12" a="1"/>
  <c r="E69" i="12" s="1"/>
  <c r="C67" i="12" a="1"/>
  <c r="C67" i="12" s="1"/>
  <c r="B71" i="12" a="1"/>
  <c r="B71" i="12" s="1"/>
  <c r="C66" i="12" a="1"/>
  <c r="C66" i="12" s="1"/>
  <c r="B72" i="12" a="1"/>
  <c r="B72" i="12" s="1"/>
  <c r="B68" i="12" a="1"/>
  <c r="B68" i="12" s="1"/>
  <c r="E72" i="12" a="1"/>
  <c r="E72" i="12" s="1"/>
  <c r="C72" i="12" a="1"/>
  <c r="C72" i="12" s="1"/>
  <c r="B70" i="12" a="1"/>
  <c r="B70" i="12" s="1"/>
  <c r="D69" i="12" a="1"/>
  <c r="D69" i="12" s="1"/>
  <c r="D67" i="12" a="1"/>
  <c r="D67" i="12" s="1"/>
  <c r="B73" i="12" a="1"/>
  <c r="B73" i="12" s="1"/>
  <c r="D74" i="11" a="1"/>
  <c r="D74" i="11" s="1"/>
  <c r="C76" i="11" a="1"/>
  <c r="C76" i="11" s="1"/>
  <c r="B75" i="11" a="1"/>
  <c r="B75" i="11" s="1"/>
  <c r="B72" i="11" a="1"/>
  <c r="B72" i="11" s="1"/>
  <c r="B73" i="11" a="1"/>
  <c r="B73" i="11" s="1"/>
  <c r="E77" i="11" a="1"/>
  <c r="E77" i="11" s="1"/>
  <c r="B77" i="11" a="1"/>
  <c r="B77" i="11" s="1"/>
  <c r="D78" i="11" a="1"/>
  <c r="D78" i="11" s="1"/>
  <c r="C74" i="11" a="1"/>
  <c r="C74" i="11" s="1"/>
  <c r="E73" i="11" a="1"/>
  <c r="E73" i="11" s="1"/>
  <c r="C73" i="11" a="1"/>
  <c r="C73" i="11" s="1"/>
  <c r="B76" i="11" a="1"/>
  <c r="B76" i="11" s="1"/>
  <c r="D73" i="11" a="1"/>
  <c r="D73" i="11" s="1"/>
  <c r="D77" i="11" a="1"/>
  <c r="D77" i="11" s="1"/>
  <c r="C78" i="11" a="1"/>
  <c r="C78" i="11" s="1"/>
  <c r="D72" i="12" a="1"/>
  <c r="D72" i="12" s="1"/>
  <c r="D66" i="12" a="1"/>
  <c r="D66" i="12" s="1"/>
  <c r="D68" i="12" a="1"/>
  <c r="D68" i="12" s="1"/>
  <c r="D73" i="12" a="1"/>
  <c r="D73" i="12" s="1"/>
  <c r="D70" i="12" a="1"/>
  <c r="D70" i="12" s="1"/>
  <c r="C71" i="12" a="1"/>
  <c r="C71" i="12" s="1"/>
  <c r="E70" i="12" a="1"/>
  <c r="E70" i="12" s="1"/>
  <c r="C73" i="12" a="1"/>
  <c r="C73" i="12" s="1"/>
  <c r="E68" i="12" a="1"/>
  <c r="E68" i="12" s="1"/>
  <c r="E73" i="12" a="1"/>
  <c r="E73" i="12" s="1"/>
  <c r="D71" i="12" a="1"/>
  <c r="D71" i="12" s="1"/>
  <c r="E66" i="12" a="1"/>
  <c r="E66" i="12" s="1"/>
  <c r="C70" i="12" a="1"/>
  <c r="C70" i="12" s="1"/>
  <c r="E71" i="12" a="1"/>
  <c r="E71" i="12" s="1"/>
  <c r="B66" i="12" a="1"/>
  <c r="B66" i="12" s="1"/>
  <c r="B67" i="12" a="1"/>
  <c r="B67" i="12" s="1"/>
  <c r="B74" i="11" a="1"/>
  <c r="B74" i="11" s="1"/>
  <c r="E76" i="11" a="1"/>
  <c r="E76" i="11" s="1"/>
  <c r="B78" i="11" a="1"/>
  <c r="B78" i="11" s="1"/>
  <c r="E72" i="11" a="1"/>
  <c r="E72" i="11" s="1"/>
  <c r="D75" i="11" a="1"/>
  <c r="D75" i="11" s="1"/>
  <c r="E75" i="11" a="1"/>
  <c r="E75" i="11" s="1"/>
  <c r="C77" i="11" a="1"/>
  <c r="C77" i="11" s="1"/>
  <c r="E74" i="11" a="1"/>
  <c r="E74" i="11" s="1"/>
  <c r="E78" i="11" a="1"/>
  <c r="E78" i="11" s="1"/>
  <c r="D76" i="11" a="1"/>
  <c r="D76" i="11" s="1"/>
  <c r="C72" i="11" a="1"/>
  <c r="C72" i="11" s="1"/>
  <c r="D72" i="11" a="1"/>
  <c r="D72" i="11" s="1"/>
  <c r="C75" i="11" a="1"/>
  <c r="C75" i="11" s="1"/>
  <c r="B27" i="10" a="1"/>
  <c r="B27" i="10" s="1"/>
  <c r="C28" i="10" a="1"/>
  <c r="C28" i="10" s="1"/>
  <c r="D27" i="10" a="1"/>
  <c r="D27" i="10" s="1"/>
  <c r="E28" i="10" a="1"/>
  <c r="E28" i="10" s="1"/>
  <c r="C27" i="10" a="1"/>
  <c r="C27" i="10" s="1"/>
  <c r="E27" i="10" a="1"/>
  <c r="E27" i="10" s="1"/>
  <c r="D28" i="10" a="1"/>
  <c r="D28" i="10" s="1"/>
  <c r="B28" i="10" a="1"/>
  <c r="B28" i="10" s="1"/>
  <c r="X8" i="5"/>
  <c r="A8" i="14" l="1" a="1"/>
  <c r="A8" i="14" s="1"/>
  <c r="A32" i="14" a="1"/>
  <c r="A32" i="14" s="1"/>
  <c r="A20" i="14" a="1"/>
  <c r="A20" i="14" s="1"/>
  <c r="A2" i="14" a="1"/>
  <c r="A2" i="1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<sst xmlns="http://schemas.openxmlformats.org/spreadsheetml/2006/main" count="796" uniqueCount="350">
  <si>
    <t>University / Institution</t>
  </si>
  <si>
    <t>Name</t>
  </si>
  <si>
    <t>FX</t>
  </si>
  <si>
    <t>FX League Points</t>
  </si>
  <si>
    <t>PH</t>
  </si>
  <si>
    <t>PH League Points</t>
  </si>
  <si>
    <t>SR</t>
  </si>
  <si>
    <t>SR League Points</t>
  </si>
  <si>
    <t>VT</t>
  </si>
  <si>
    <t>VT League Points</t>
  </si>
  <si>
    <t>PB</t>
  </si>
  <si>
    <t>PB League Points</t>
  </si>
  <si>
    <t>HB</t>
  </si>
  <si>
    <t>HB League Points</t>
  </si>
  <si>
    <t>AA</t>
  </si>
  <si>
    <t>Elite Men</t>
  </si>
  <si>
    <t>BB</t>
  </si>
  <si>
    <t>UB</t>
  </si>
  <si>
    <t>Elite Women</t>
  </si>
  <si>
    <t>Intermediate Men</t>
  </si>
  <si>
    <t>Intermediate Women</t>
  </si>
  <si>
    <t>Novice Men</t>
  </si>
  <si>
    <t>Novice Women</t>
  </si>
  <si>
    <t>BB League Points</t>
  </si>
  <si>
    <t>UB League Points</t>
  </si>
  <si>
    <t>Advanced Men</t>
  </si>
  <si>
    <t>Advanced Women</t>
  </si>
  <si>
    <t>Guest?</t>
  </si>
  <si>
    <t>FX Total</t>
  </si>
  <si>
    <t>FX D</t>
  </si>
  <si>
    <t>Number</t>
  </si>
  <si>
    <t>PH Total</t>
  </si>
  <si>
    <t>PH D</t>
  </si>
  <si>
    <t>SR D</t>
  </si>
  <si>
    <t>SR Total</t>
  </si>
  <si>
    <t>VT D</t>
  </si>
  <si>
    <t>VT Total</t>
  </si>
  <si>
    <t>PB D</t>
  </si>
  <si>
    <t>PB Total</t>
  </si>
  <si>
    <t>HB D</t>
  </si>
  <si>
    <t>HB Total</t>
  </si>
  <si>
    <t>AA D</t>
  </si>
  <si>
    <t>AA League Points</t>
  </si>
  <si>
    <t>AA Total</t>
  </si>
  <si>
    <t>BB D</t>
  </si>
  <si>
    <t>BB Total</t>
  </si>
  <si>
    <t>UB D</t>
  </si>
  <si>
    <t>UB Total</t>
  </si>
  <si>
    <t>AA League Score</t>
  </si>
  <si>
    <t>VT 1 D</t>
  </si>
  <si>
    <t>VT 2 D</t>
  </si>
  <si>
    <t>VT 1 Total</t>
  </si>
  <si>
    <t>VT 2 Total</t>
  </si>
  <si>
    <t xml:space="preserve">VT Average </t>
  </si>
  <si>
    <t>VT Average</t>
  </si>
  <si>
    <t>VT E Deductions Avg</t>
  </si>
  <si>
    <t>VT D Average</t>
  </si>
  <si>
    <t>PH E Deductions</t>
  </si>
  <si>
    <t>SR E Deductions</t>
  </si>
  <si>
    <t>VT 1 E Deductions</t>
  </si>
  <si>
    <t>VT 2 E Deductions</t>
  </si>
  <si>
    <t>PB E Deductions</t>
  </si>
  <si>
    <t>HB E Deductions</t>
  </si>
  <si>
    <t>AA E Deductions</t>
  </si>
  <si>
    <t>VT E Deductions</t>
  </si>
  <si>
    <t>FX E Deductions</t>
  </si>
  <si>
    <t>VT E Average</t>
  </si>
  <si>
    <t>BB E Deductions</t>
  </si>
  <si>
    <t>UB E Deductions</t>
  </si>
  <si>
    <t>Portsmouth</t>
  </si>
  <si>
    <t>Finlay Morgan</t>
  </si>
  <si>
    <t>Aberdeen University Gymnastics Club</t>
  </si>
  <si>
    <t>Robbie White</t>
  </si>
  <si>
    <t>Cardiff Met Gymnastics</t>
  </si>
  <si>
    <t>UEA Gymnastics Club</t>
  </si>
  <si>
    <t>University of Birmingham Gymnastics</t>
  </si>
  <si>
    <t>Rémi Théron</t>
  </si>
  <si>
    <t>Rob Scott</t>
  </si>
  <si>
    <t>Brandon Sinclair</t>
  </si>
  <si>
    <t>Adam Staggs</t>
  </si>
  <si>
    <t>Alex Linley-Hill</t>
  </si>
  <si>
    <t>Rushani Arumugham</t>
  </si>
  <si>
    <t>Gianna Webbe</t>
  </si>
  <si>
    <t>Lucy Griffiths</t>
  </si>
  <si>
    <t>Heather Nixey</t>
  </si>
  <si>
    <t>Abbie Godsall</t>
  </si>
  <si>
    <t>Kayleigh Gazmuri-Symmes</t>
  </si>
  <si>
    <t>Abbie Moore</t>
  </si>
  <si>
    <t>Molly Robson</t>
  </si>
  <si>
    <t>Olivia Han</t>
  </si>
  <si>
    <t>Elizabeth Payne</t>
  </si>
  <si>
    <t>Eve Linfoot</t>
  </si>
  <si>
    <t>Seren Richards</t>
  </si>
  <si>
    <t>Glesni Powell</t>
  </si>
  <si>
    <t>Thea Jones</t>
  </si>
  <si>
    <t>Irisz Kalman</t>
  </si>
  <si>
    <t>Position</t>
  </si>
  <si>
    <t>Archie Belfield</t>
  </si>
  <si>
    <t>University of London Gymnastics Club</t>
  </si>
  <si>
    <t>Suryava Bhattacharya</t>
  </si>
  <si>
    <t>Maddie Boyce</t>
  </si>
  <si>
    <t>Juliette Sens</t>
  </si>
  <si>
    <t>Amy Osborne</t>
  </si>
  <si>
    <t>Xanthe Kingsman</t>
  </si>
  <si>
    <t>Skye Sands</t>
  </si>
  <si>
    <t>Row Labels</t>
  </si>
  <si>
    <t>Sum of AA League Score</t>
  </si>
  <si>
    <t>Grand Total</t>
  </si>
  <si>
    <t>Column Labels</t>
  </si>
  <si>
    <t>University</t>
  </si>
  <si>
    <t>Score 1</t>
  </si>
  <si>
    <t>Score 2</t>
  </si>
  <si>
    <t>Score 3</t>
  </si>
  <si>
    <t>Score 4</t>
  </si>
  <si>
    <t>Total:</t>
  </si>
  <si>
    <t>Gymnast 1</t>
  </si>
  <si>
    <t>Gymnast 2</t>
  </si>
  <si>
    <t>Gymnast 3</t>
  </si>
  <si>
    <t>Gymnast 4</t>
  </si>
  <si>
    <t>Advanced</t>
  </si>
  <si>
    <t>Total</t>
  </si>
  <si>
    <t>Rank</t>
  </si>
  <si>
    <t xml:space="preserve">Intermediate </t>
  </si>
  <si>
    <t>Novice</t>
  </si>
  <si>
    <t>University of Southampton</t>
  </si>
  <si>
    <t>University of Surrey Gymnastics</t>
  </si>
  <si>
    <t>Will Evans</t>
  </si>
  <si>
    <t>Pavalan Mootoosamy</t>
  </si>
  <si>
    <t>Daniel Poller</t>
  </si>
  <si>
    <t>Ethan Betty</t>
  </si>
  <si>
    <t>Chester Camm</t>
  </si>
  <si>
    <t>James Hearn</t>
  </si>
  <si>
    <t>Oliver Dale</t>
  </si>
  <si>
    <t>Jonny Gilbey</t>
  </si>
  <si>
    <t>Vinh Lam</t>
  </si>
  <si>
    <t>Aymen Alshawi</t>
  </si>
  <si>
    <t>FXU (falmouth and Exeter)</t>
  </si>
  <si>
    <t>Owen Lloyd</t>
  </si>
  <si>
    <t>Jake Pettman</t>
  </si>
  <si>
    <t>Luc Orgueil</t>
  </si>
  <si>
    <t>Jude Rolfe-Tarrant</t>
  </si>
  <si>
    <t>Lizzy Quigley</t>
  </si>
  <si>
    <t>Olivia Bell</t>
  </si>
  <si>
    <t>Lauren Colquhoun</t>
  </si>
  <si>
    <t>Jess Fyvie</t>
  </si>
  <si>
    <t>Diamond Dill</t>
  </si>
  <si>
    <t>Megan Harper</t>
  </si>
  <si>
    <t>Y</t>
  </si>
  <si>
    <t>Esther Haigh</t>
  </si>
  <si>
    <t>Leah White</t>
  </si>
  <si>
    <t>Karley Moreton</t>
  </si>
  <si>
    <t>Megan Allan</t>
  </si>
  <si>
    <t>Hannah Edwards</t>
  </si>
  <si>
    <t>Abbie Stubbs</t>
  </si>
  <si>
    <t>Mollie Smith</t>
  </si>
  <si>
    <t>Jessica Robins</t>
  </si>
  <si>
    <t>Zoe Lavers</t>
  </si>
  <si>
    <t>Natalie Mak</t>
  </si>
  <si>
    <t>Finola Monahan</t>
  </si>
  <si>
    <t>Jessica Craze</t>
  </si>
  <si>
    <t>Julia Skrzypon</t>
  </si>
  <si>
    <t>Charlotte Stafford</t>
  </si>
  <si>
    <t>Emily Day</t>
  </si>
  <si>
    <t>Justina Semenaite</t>
  </si>
  <si>
    <t>Sara Storrow</t>
  </si>
  <si>
    <t>Niamh Sergent</t>
  </si>
  <si>
    <t>Saskia Campbell</t>
  </si>
  <si>
    <t>Chloe mathias</t>
  </si>
  <si>
    <t>Bethany Cook</t>
  </si>
  <si>
    <t>Sara Rock</t>
  </si>
  <si>
    <t>Jessica Kerswell</t>
  </si>
  <si>
    <t>Mina Borchard</t>
  </si>
  <si>
    <t>Abbie Newton</t>
  </si>
  <si>
    <t>Charli Morgan</t>
  </si>
  <si>
    <t>Ellen Herring</t>
  </si>
  <si>
    <t>Hannah Tucker</t>
  </si>
  <si>
    <t>Claudia Mendes</t>
  </si>
  <si>
    <t>Ellie Browne</t>
  </si>
  <si>
    <t>Sophie Warrener</t>
  </si>
  <si>
    <t>Elite</t>
  </si>
  <si>
    <t>Olivia Essex</t>
  </si>
  <si>
    <t>KCL Lions Cheerleading and Gymnastics</t>
  </si>
  <si>
    <t>Leeds Beckett</t>
  </si>
  <si>
    <t>Loughborough</t>
  </si>
  <si>
    <t>University of Leeds</t>
  </si>
  <si>
    <t>Edinburgh University</t>
  </si>
  <si>
    <t>Newcastle University</t>
  </si>
  <si>
    <t>University of Lincoln Gymnastics Society</t>
  </si>
  <si>
    <t>University of Manchester</t>
  </si>
  <si>
    <t>University of Nottingham</t>
  </si>
  <si>
    <t>Harry Daly</t>
  </si>
  <si>
    <t>David Allinson</t>
  </si>
  <si>
    <t>Fin Tew</t>
  </si>
  <si>
    <t>Jack Scully</t>
  </si>
  <si>
    <t>Buster Weare</t>
  </si>
  <si>
    <t>Dale Fabic</t>
  </si>
  <si>
    <t>Joe Butler</t>
  </si>
  <si>
    <t>Osian Ap Sion</t>
  </si>
  <si>
    <t>Archie Baker</t>
  </si>
  <si>
    <t>Oliver Swinson</t>
  </si>
  <si>
    <t>Joshua Borman</t>
  </si>
  <si>
    <t>Ewan Hatch</t>
  </si>
  <si>
    <t>Kieran Craig</t>
  </si>
  <si>
    <t>Neil McCallum</t>
  </si>
  <si>
    <t>University of Sheffield</t>
  </si>
  <si>
    <t>Gregor Rowley</t>
  </si>
  <si>
    <t>Andrew Frost</t>
  </si>
  <si>
    <t>Sam Yousif</t>
  </si>
  <si>
    <t>Sam Dallimore</t>
  </si>
  <si>
    <t>Robbie Till</t>
  </si>
  <si>
    <t>Marcus Blowers</t>
  </si>
  <si>
    <t>Matthew MacIntosh</t>
  </si>
  <si>
    <t>Mitchell McLachlan</t>
  </si>
  <si>
    <t>William Gillis</t>
  </si>
  <si>
    <t>Dan Smith</t>
  </si>
  <si>
    <t>Jordan Wathall</t>
  </si>
  <si>
    <t>Stephen Holmes</t>
  </si>
  <si>
    <t>Zach Mearns</t>
  </si>
  <si>
    <t>Harnam Mann</t>
  </si>
  <si>
    <t>David Lukic</t>
  </si>
  <si>
    <t>Thomas March</t>
  </si>
  <si>
    <t>Alec Karna</t>
  </si>
  <si>
    <t>Eldean Kassim</t>
  </si>
  <si>
    <t>Fabio Vasconcelos</t>
  </si>
  <si>
    <t>Jacob Bushen</t>
  </si>
  <si>
    <t>Archie Simpson</t>
  </si>
  <si>
    <t>Anthony Nip</t>
  </si>
  <si>
    <t>Mason Owen</t>
  </si>
  <si>
    <t>Frank Agar</t>
  </si>
  <si>
    <t>Sam McDonald</t>
  </si>
  <si>
    <t>Ben Wilkinson</t>
  </si>
  <si>
    <t>Ethan Chung</t>
  </si>
  <si>
    <t>Rahul Roy</t>
  </si>
  <si>
    <t>Matthew Clowe</t>
  </si>
  <si>
    <t>Zippy Wells-Dion</t>
  </si>
  <si>
    <t>Naomi Wright</t>
  </si>
  <si>
    <t>Glasgow University Gymnastics Club</t>
  </si>
  <si>
    <t>Nottingham Trent</t>
  </si>
  <si>
    <t>Amy Orr</t>
  </si>
  <si>
    <t>Lara Coyle</t>
  </si>
  <si>
    <t>Sushmetha Shivakumaar</t>
  </si>
  <si>
    <t>Chandra Bhamidimarri</t>
  </si>
  <si>
    <t>Maisie Saul</t>
  </si>
  <si>
    <t>Heather Gault</t>
  </si>
  <si>
    <t>Taylor Gibson</t>
  </si>
  <si>
    <t>Alex McAulay</t>
  </si>
  <si>
    <t>Chloe Williams</t>
  </si>
  <si>
    <t>Alice Corden</t>
  </si>
  <si>
    <t>Hana-Marie Cantrell</t>
  </si>
  <si>
    <t>Alice Ferriday</t>
  </si>
  <si>
    <t>Amelie Young</t>
  </si>
  <si>
    <t>Aisling Hurley</t>
  </si>
  <si>
    <t>Mayyah Noorullah</t>
  </si>
  <si>
    <t>Lauren Thomson</t>
  </si>
  <si>
    <t>Anna Roethig</t>
  </si>
  <si>
    <t>Kelsey Mcmaster</t>
  </si>
  <si>
    <t>Sophie Macpherson</t>
  </si>
  <si>
    <t>Olivia Clark-Neufville</t>
  </si>
  <si>
    <t>Eloise Smith</t>
  </si>
  <si>
    <t>Zoe Harris</t>
  </si>
  <si>
    <t>Sandy Xaferri</t>
  </si>
  <si>
    <t>Meg Parsley</t>
  </si>
  <si>
    <t>Rebekah Mooney</t>
  </si>
  <si>
    <t>Lauren Mcgovern</t>
  </si>
  <si>
    <t>Madeline Hartnoll</t>
  </si>
  <si>
    <t>Heather Bolton</t>
  </si>
  <si>
    <t>Kayla Hardman</t>
  </si>
  <si>
    <t>Yasmin Denham</t>
  </si>
  <si>
    <t>Heather Denham</t>
  </si>
  <si>
    <t>Mia Coffman</t>
  </si>
  <si>
    <t>Sofia Booth</t>
  </si>
  <si>
    <t>Harriet Clifford</t>
  </si>
  <si>
    <t>Emily Irving</t>
  </si>
  <si>
    <t>Molly Greene</t>
  </si>
  <si>
    <t>University of Bristol</t>
  </si>
  <si>
    <t>Miriam Beddig</t>
  </si>
  <si>
    <t>Grace Williams</t>
  </si>
  <si>
    <t>Caitlin McDougall</t>
  </si>
  <si>
    <t>Anna Pedley</t>
  </si>
  <si>
    <t>Eilidh Beaton</t>
  </si>
  <si>
    <t>Rebecca Tulloch</t>
  </si>
  <si>
    <t>Laura McNaught</t>
  </si>
  <si>
    <t>Camille Poulard</t>
  </si>
  <si>
    <t>Aisha Hintermann</t>
  </si>
  <si>
    <t>Ciara Robertson</t>
  </si>
  <si>
    <t>Molly Mee</t>
  </si>
  <si>
    <t>Ellie Horner</t>
  </si>
  <si>
    <t>Lara Willers</t>
  </si>
  <si>
    <t>Hannah Lewis</t>
  </si>
  <si>
    <t>Lucy Hudson</t>
  </si>
  <si>
    <t>Harley Little</t>
  </si>
  <si>
    <t>Zoe Moreau</t>
  </si>
  <si>
    <t>Izzy Baker</t>
  </si>
  <si>
    <t>Abi Collings</t>
  </si>
  <si>
    <t>Helen Clifton</t>
  </si>
  <si>
    <t>Jessica Howland</t>
  </si>
  <si>
    <t>Amelia Brandon</t>
  </si>
  <si>
    <t>Anna Carr</t>
  </si>
  <si>
    <t>Felicity Crompton</t>
  </si>
  <si>
    <t>Tia Pashley</t>
  </si>
  <si>
    <t>Emma Corney</t>
  </si>
  <si>
    <t>Eleanor Clark</t>
  </si>
  <si>
    <t>Alex Lamb</t>
  </si>
  <si>
    <t>Viktoria Zame</t>
  </si>
  <si>
    <t>Ellie Catlin</t>
  </si>
  <si>
    <t>Veronica Lee</t>
  </si>
  <si>
    <t>Sarah Ahmad Azhar</t>
  </si>
  <si>
    <t>Elise van de Vliet</t>
  </si>
  <si>
    <t>Holly Chamberlin</t>
  </si>
  <si>
    <t>Sophie Potter</t>
  </si>
  <si>
    <t>leila kikuchi-house</t>
  </si>
  <si>
    <t>Lucy Owen</t>
  </si>
  <si>
    <t>Alice Derrick</t>
  </si>
  <si>
    <t>Kimberly Barton</t>
  </si>
  <si>
    <t>Kira Tanganho</t>
  </si>
  <si>
    <t>Megan Harris</t>
  </si>
  <si>
    <t>Liverpool</t>
  </si>
  <si>
    <t>Megan Lowe</t>
  </si>
  <si>
    <t>Bella Place</t>
  </si>
  <si>
    <t>Chloe Evans</t>
  </si>
  <si>
    <t>Xiaoran Wu</t>
  </si>
  <si>
    <t>Eve Ison</t>
  </si>
  <si>
    <t>Rhoda Roberts</t>
  </si>
  <si>
    <t>Beth Joy</t>
  </si>
  <si>
    <t>Amelia Harris</t>
  </si>
  <si>
    <t>Josie Taylor</t>
  </si>
  <si>
    <t>Erin Barton</t>
  </si>
  <si>
    <t>Ellena Wood</t>
  </si>
  <si>
    <t>Hannah Wrigley</t>
  </si>
  <si>
    <t>Lily Burdette</t>
  </si>
  <si>
    <t>Jenny Keeling</t>
  </si>
  <si>
    <t>Izzy Pepper</t>
  </si>
  <si>
    <t>Jess Drew</t>
  </si>
  <si>
    <t>Erin O'Connor</t>
  </si>
  <si>
    <t>Imogen Langford</t>
  </si>
  <si>
    <t>Ella Hawkins</t>
  </si>
  <si>
    <t>Aya Nihad</t>
  </si>
  <si>
    <t>Izzy Durkin</t>
  </si>
  <si>
    <t>Gabriella Melbourne</t>
  </si>
  <si>
    <t>Nicky Payne</t>
  </si>
  <si>
    <t>Hazel Morris</t>
  </si>
  <si>
    <t>Eve Wright</t>
  </si>
  <si>
    <t>Zoe Bradford</t>
  </si>
  <si>
    <t>Christina Reyburn Vales</t>
  </si>
  <si>
    <t>Kaylee Nielson</t>
  </si>
  <si>
    <t>Victoria Collins</t>
  </si>
  <si>
    <t>Chiara Knicker</t>
  </si>
  <si>
    <t xml:space="preserve"> </t>
  </si>
  <si>
    <t>Laura Vahay</t>
  </si>
  <si>
    <t>Freya Nuttall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</si>
</sst>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2"/>
      <name val="Calibri"/>
      <family val="2"/>
      <scheme val="minor"/>
    </font>
    <font>
      <sz val="10"/>
      <name val="Helvetica Neue"/>
      <family val="2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name val="Calibri"/>
      <family val="2"/>
      <scheme val="minor"/>
    </font>
    <font>
      <sz val="11"/>
      <name val="Helvetica Neue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sz val="12"/>
      <color theme="0" tint="-0.14999847407452621"/>
      <name val="Calibri"/>
      <family val="2"/>
    </font>
    <font>
      <sz val="11"/>
      <color rgb="FF92D050"/>
      <name val="Calibri"/>
      <family val="2"/>
      <scheme val="minor"/>
    </font>
    <font>
      <sz val="12"/>
      <color rgb="FF92D050"/>
      <name val="Calibri"/>
      <family val="2"/>
      <scheme val="minor"/>
    </font>
    <font>
      <sz val="12"/>
      <color rgb="FF92D05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theme="7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/>
      <right/>
      <top style="medium">
        <color theme="1"/>
      </top>
      <bottom style="medium">
        <color theme="1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0" fillId="0" borderId="0" xfId="0" applyAlignment="1">
      <alignment horizontal="center" textRotation="90"/>
    </xf>
    <xf numFmtId="0" fontId="0" fillId="0" borderId="0" xfId="0" applyAlignment="1">
      <alignment horizontal="center"/>
    </xf>
    <xf numFmtId="2" fontId="0" fillId="0" borderId="0" xfId="0" applyNumberFormat="1"/>
    <xf numFmtId="0" fontId="0" fillId="0" borderId="0" xfId="0" applyAlignment="1" applyProtection="1">
      <alignment horizontal="center" textRotation="90"/>
      <protection locked="0"/>
    </xf>
    <xf numFmtId="0" fontId="0" fillId="0" borderId="0" xfId="0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 textRotation="90"/>
      <protection locked="0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 textRotation="90"/>
    </xf>
    <xf numFmtId="0" fontId="0" fillId="0" borderId="0" xfId="0" applyAlignment="1" applyProtection="1">
      <alignment horizontal="center" textRotation="90"/>
    </xf>
    <xf numFmtId="2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2" fontId="0" fillId="2" borderId="0" xfId="0" applyNumberFormat="1" applyFill="1" applyAlignment="1" applyProtection="1">
      <alignment horizontal="center" textRotation="90"/>
    </xf>
    <xf numFmtId="0" fontId="0" fillId="2" borderId="0" xfId="0" applyFill="1" applyAlignment="1" applyProtection="1">
      <alignment horizontal="center" textRotation="90"/>
    </xf>
    <xf numFmtId="2" fontId="4" fillId="2" borderId="0" xfId="0" applyNumberFormat="1" applyFont="1" applyFill="1" applyAlignment="1" applyProtection="1">
      <alignment horizontal="center" textRotation="90"/>
    </xf>
    <xf numFmtId="2" fontId="4" fillId="2" borderId="0" xfId="0" applyNumberFormat="1" applyFont="1" applyFill="1" applyAlignment="1" applyProtection="1">
      <alignment horizontal="center"/>
    </xf>
    <xf numFmtId="2" fontId="4" fillId="0" borderId="0" xfId="0" applyNumberFormat="1" applyFont="1" applyAlignment="1" applyProtection="1">
      <alignment horizontal="center"/>
    </xf>
    <xf numFmtId="2" fontId="0" fillId="0" borderId="0" xfId="0" applyNumberFormat="1" applyProtection="1"/>
    <xf numFmtId="2" fontId="2" fillId="2" borderId="0" xfId="0" applyNumberFormat="1" applyFont="1" applyFill="1" applyProtection="1"/>
    <xf numFmtId="2" fontId="0" fillId="2" borderId="0" xfId="0" applyNumberFormat="1" applyFill="1" applyProtection="1"/>
    <xf numFmtId="0" fontId="0" fillId="0" borderId="0" xfId="0" applyProtection="1"/>
    <xf numFmtId="0" fontId="5" fillId="0" borderId="0" xfId="0" applyFont="1" applyAlignment="1" applyProtection="1">
      <alignment horizontal="center" textRotation="90"/>
      <protection locked="0"/>
    </xf>
    <xf numFmtId="2" fontId="5" fillId="0" borderId="0" xfId="0" applyNumberFormat="1" applyFont="1" applyAlignment="1" applyProtection="1">
      <alignment horizontal="center" textRotation="90"/>
      <protection locked="0"/>
    </xf>
    <xf numFmtId="2" fontId="5" fillId="2" borderId="0" xfId="0" applyNumberFormat="1" applyFont="1" applyFill="1" applyAlignment="1" applyProtection="1">
      <alignment horizontal="center" textRotation="90"/>
    </xf>
    <xf numFmtId="0" fontId="5" fillId="2" borderId="0" xfId="0" applyFont="1" applyFill="1" applyAlignment="1" applyProtection="1">
      <alignment horizontal="center" textRotation="90"/>
    </xf>
    <xf numFmtId="0" fontId="5" fillId="0" borderId="0" xfId="0" applyFont="1" applyAlignment="1" applyProtection="1">
      <alignment horizontal="center" textRotation="90"/>
    </xf>
    <xf numFmtId="0" fontId="6" fillId="0" borderId="0" xfId="0" applyFont="1"/>
    <xf numFmtId="0" fontId="5" fillId="0" borderId="0" xfId="0" applyFont="1" applyAlignment="1" applyProtection="1">
      <alignment horizontal="center"/>
      <protection locked="0"/>
    </xf>
    <xf numFmtId="2" fontId="5" fillId="0" borderId="0" xfId="0" applyNumberFormat="1" applyFont="1" applyAlignment="1" applyProtection="1">
      <alignment horizontal="center"/>
      <protection locked="0"/>
    </xf>
    <xf numFmtId="2" fontId="5" fillId="2" borderId="0" xfId="0" applyNumberFormat="1" applyFont="1" applyFill="1" applyAlignment="1" applyProtection="1">
      <alignment horizontal="center"/>
    </xf>
    <xf numFmtId="0" fontId="5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2" fontId="5" fillId="0" borderId="0" xfId="0" applyNumberFormat="1" applyFont="1" applyAlignment="1" applyProtection="1">
      <alignment horizontal="center"/>
    </xf>
    <xf numFmtId="0" fontId="5" fillId="0" borderId="0" xfId="0" applyFont="1" applyFill="1" applyAlignment="1" applyProtection="1">
      <alignment horizontal="center"/>
      <protection locked="0"/>
    </xf>
    <xf numFmtId="2" fontId="5" fillId="0" borderId="0" xfId="0" applyNumberFormat="1" applyFont="1" applyFill="1" applyAlignment="1" applyProtection="1">
      <alignment horizontal="center"/>
      <protection locked="0"/>
    </xf>
    <xf numFmtId="2" fontId="5" fillId="0" borderId="0" xfId="0" applyNumberFormat="1" applyFont="1" applyFill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2" fontId="4" fillId="0" borderId="0" xfId="0" applyNumberFormat="1" applyFont="1" applyFill="1" applyAlignment="1" applyProtection="1">
      <alignment horizontal="center"/>
    </xf>
    <xf numFmtId="0" fontId="7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9" fillId="3" borderId="1" xfId="0" applyFont="1" applyFill="1" applyBorder="1"/>
    <xf numFmtId="0" fontId="0" fillId="4" borderId="0" xfId="0" applyFont="1" applyFill="1"/>
    <xf numFmtId="0" fontId="0" fillId="0" borderId="0" xfId="0" applyFont="1" applyFill="1"/>
    <xf numFmtId="0" fontId="8" fillId="0" borderId="0" xfId="0" applyFont="1"/>
    <xf numFmtId="0" fontId="7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horizontal="center" textRotation="90"/>
      <protection locked="0"/>
    </xf>
    <xf numFmtId="2" fontId="1" fillId="2" borderId="0" xfId="0" applyNumberFormat="1" applyFont="1" applyFill="1" applyAlignment="1" applyProtection="1">
      <alignment horizontal="center" textRotation="90"/>
    </xf>
    <xf numFmtId="0" fontId="1" fillId="2" borderId="0" xfId="0" applyFont="1" applyFill="1" applyAlignment="1" applyProtection="1">
      <alignment horizontal="center" textRotation="90"/>
    </xf>
    <xf numFmtId="2" fontId="12" fillId="2" borderId="0" xfId="0" applyNumberFormat="1" applyFont="1" applyFill="1" applyAlignment="1" applyProtection="1">
      <alignment horizontal="center" textRotation="90"/>
    </xf>
    <xf numFmtId="2" fontId="1" fillId="0" borderId="0" xfId="0" applyNumberFormat="1" applyFont="1" applyAlignment="1" applyProtection="1">
      <alignment horizontal="center" textRotation="90"/>
      <protection locked="0"/>
    </xf>
    <xf numFmtId="0" fontId="1" fillId="0" borderId="0" xfId="0" applyFont="1"/>
    <xf numFmtId="2" fontId="13" fillId="0" borderId="0" xfId="0" applyNumberFormat="1" applyFont="1" applyAlignment="1" applyProtection="1">
      <alignment horizontal="center"/>
      <protection locked="0"/>
    </xf>
    <xf numFmtId="2" fontId="13" fillId="2" borderId="0" xfId="0" applyNumberFormat="1" applyFont="1" applyFill="1" applyAlignment="1" applyProtection="1">
      <alignment horizontal="center"/>
    </xf>
    <xf numFmtId="0" fontId="13" fillId="2" borderId="0" xfId="0" applyFont="1" applyFill="1" applyAlignment="1" applyProtection="1">
      <alignment horizontal="center"/>
    </xf>
    <xf numFmtId="2" fontId="12" fillId="2" borderId="0" xfId="0" applyNumberFormat="1" applyFont="1" applyFill="1" applyAlignment="1" applyProtection="1">
      <alignment horizontal="center"/>
    </xf>
    <xf numFmtId="0" fontId="13" fillId="0" borderId="0" xfId="0" applyFont="1" applyFill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2" fontId="1" fillId="0" borderId="0" xfId="0" applyNumberFormat="1" applyFont="1" applyAlignment="1" applyProtection="1">
      <alignment horizontal="center"/>
      <protection locked="0"/>
    </xf>
    <xf numFmtId="2" fontId="1" fillId="0" borderId="0" xfId="0" applyNumberFormat="1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2" fontId="12" fillId="0" borderId="0" xfId="0" applyNumberFormat="1" applyFont="1" applyAlignment="1" applyProtection="1">
      <alignment horizontal="center"/>
    </xf>
    <xf numFmtId="0" fontId="1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 applyProtection="1">
      <alignment horizontal="left"/>
      <protection locked="0"/>
    </xf>
    <xf numFmtId="0" fontId="15" fillId="0" borderId="0" xfId="0" applyFont="1" applyAlignment="1">
      <alignment horizontal="left"/>
    </xf>
    <xf numFmtId="0" fontId="16" fillId="0" borderId="0" xfId="0" applyFont="1"/>
    <xf numFmtId="0" fontId="13" fillId="0" borderId="0" xfId="0" applyFont="1" applyFill="1"/>
    <xf numFmtId="0" fontId="1" fillId="0" borderId="0" xfId="0" applyFont="1" applyAlignment="1" applyProtection="1">
      <alignment horizontal="center" textRotation="90"/>
    </xf>
    <xf numFmtId="0" fontId="13" fillId="0" borderId="0" xfId="0" applyFont="1" applyAlignment="1" applyProtection="1">
      <alignment horizontal="center"/>
    </xf>
    <xf numFmtId="2" fontId="13" fillId="0" borderId="0" xfId="0" applyNumberFormat="1" applyFont="1" applyFill="1" applyAlignment="1" applyProtection="1">
      <alignment horizontal="center"/>
      <protection locked="0"/>
    </xf>
    <xf numFmtId="0" fontId="13" fillId="0" borderId="0" xfId="0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Font="1" applyAlignment="1" applyProtection="1">
      <alignment horizontal="center"/>
      <protection locked="0"/>
    </xf>
    <xf numFmtId="2" fontId="0" fillId="0" borderId="0" xfId="0" applyNumberFormat="1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0" fontId="0" fillId="0" borderId="0" xfId="0" applyFont="1"/>
    <xf numFmtId="0" fontId="17" fillId="0" borderId="0" xfId="0" applyFont="1" applyAlignment="1">
      <alignment horizontal="left"/>
    </xf>
    <xf numFmtId="0" fontId="17" fillId="0" borderId="0" xfId="0" applyFont="1" applyAlignment="1" applyProtection="1">
      <alignment horizontal="left"/>
      <protection locked="0"/>
    </xf>
    <xf numFmtId="0" fontId="0" fillId="0" borderId="0" xfId="0" applyFont="1" applyAlignment="1" applyProtection="1">
      <alignment horizontal="left"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2" fontId="5" fillId="2" borderId="0" xfId="0" applyNumberFormat="1" applyFont="1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2" fontId="4" fillId="2" borderId="0" xfId="0" applyNumberFormat="1" applyFont="1" applyFill="1" applyAlignment="1" applyProtection="1">
      <alignment horizontal="center" vertical="center"/>
    </xf>
    <xf numFmtId="2" fontId="0" fillId="0" borderId="0" xfId="0" applyNumberFormat="1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right" vertical="center"/>
      <protection locked="0"/>
    </xf>
    <xf numFmtId="0" fontId="17" fillId="0" borderId="0" xfId="0" applyFont="1"/>
    <xf numFmtId="2" fontId="19" fillId="0" borderId="0" xfId="0" applyNumberFormat="1" applyFont="1" applyAlignment="1" applyProtection="1">
      <alignment horizontal="center"/>
      <protection locked="0"/>
    </xf>
    <xf numFmtId="2" fontId="19" fillId="2" borderId="0" xfId="0" applyNumberFormat="1" applyFont="1" applyFill="1" applyAlignment="1" applyProtection="1">
      <alignment horizontal="center"/>
    </xf>
    <xf numFmtId="0" fontId="19" fillId="2" borderId="0" xfId="0" applyFont="1" applyFill="1" applyAlignment="1" applyProtection="1">
      <alignment horizontal="center"/>
    </xf>
    <xf numFmtId="2" fontId="20" fillId="2" borderId="0" xfId="0" applyNumberFormat="1" applyFont="1" applyFill="1" applyAlignment="1" applyProtection="1">
      <alignment horizontal="center"/>
    </xf>
    <xf numFmtId="0" fontId="19" fillId="0" borderId="0" xfId="0" applyFont="1" applyFill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2" fontId="17" fillId="0" borderId="0" xfId="0" applyNumberFormat="1" applyFont="1" applyAlignment="1" applyProtection="1">
      <alignment horizontal="center"/>
      <protection locked="0"/>
    </xf>
    <xf numFmtId="0" fontId="1" fillId="5" borderId="0" xfId="0" applyFont="1" applyFill="1" applyAlignment="1" applyProtection="1">
      <alignment horizontal="left"/>
      <protection locked="0"/>
    </xf>
    <xf numFmtId="0" fontId="1" fillId="5" borderId="0" xfId="0" applyFont="1" applyFill="1"/>
    <xf numFmtId="2" fontId="1" fillId="5" borderId="0" xfId="0" applyNumberFormat="1" applyFont="1" applyFill="1" applyAlignment="1" applyProtection="1">
      <alignment horizontal="center"/>
      <protection locked="0"/>
    </xf>
    <xf numFmtId="2" fontId="13" fillId="5" borderId="0" xfId="0" applyNumberFormat="1" applyFont="1" applyFill="1" applyAlignment="1" applyProtection="1">
      <alignment horizontal="center"/>
    </xf>
    <xf numFmtId="0" fontId="13" fillId="5" borderId="0" xfId="0" applyFont="1" applyFill="1" applyAlignment="1" applyProtection="1">
      <alignment horizontal="center"/>
    </xf>
    <xf numFmtId="2" fontId="21" fillId="5" borderId="0" xfId="0" applyNumberFormat="1" applyFont="1" applyFill="1" applyAlignment="1" applyProtection="1">
      <alignment horizontal="center"/>
    </xf>
    <xf numFmtId="0" fontId="17" fillId="5" borderId="0" xfId="0" applyFont="1" applyFill="1" applyAlignment="1" applyProtection="1">
      <alignment horizontal="left"/>
      <protection locked="0"/>
    </xf>
    <xf numFmtId="0" fontId="0" fillId="5" borderId="0" xfId="0" applyFont="1" applyFill="1"/>
    <xf numFmtId="0" fontId="0" fillId="5" borderId="0" xfId="0" applyFont="1" applyFill="1" applyAlignment="1" applyProtection="1">
      <alignment horizontal="center"/>
      <protection locked="0"/>
    </xf>
    <xf numFmtId="2" fontId="5" fillId="5" borderId="0" xfId="0" applyNumberFormat="1" applyFont="1" applyFill="1" applyAlignment="1" applyProtection="1">
      <alignment horizontal="center"/>
    </xf>
    <xf numFmtId="0" fontId="5" fillId="5" borderId="0" xfId="0" applyFont="1" applyFill="1" applyAlignment="1" applyProtection="1">
      <alignment horizontal="center"/>
    </xf>
    <xf numFmtId="2" fontId="0" fillId="5" borderId="0" xfId="0" applyNumberFormat="1" applyFont="1" applyFill="1" applyAlignment="1" applyProtection="1">
      <alignment horizontal="center"/>
      <protection locked="0"/>
    </xf>
    <xf numFmtId="0" fontId="7" fillId="5" borderId="0" xfId="0" applyFont="1" applyFill="1" applyAlignment="1">
      <alignment horizontal="left"/>
    </xf>
    <xf numFmtId="0" fontId="0" fillId="5" borderId="0" xfId="0" applyFill="1"/>
    <xf numFmtId="0" fontId="15" fillId="5" borderId="0" xfId="0" applyFont="1" applyFill="1" applyAlignment="1">
      <alignment horizontal="left"/>
    </xf>
    <xf numFmtId="2" fontId="5" fillId="5" borderId="0" xfId="0" applyNumberFormat="1" applyFont="1" applyFill="1" applyAlignment="1" applyProtection="1">
      <alignment horizontal="center"/>
      <protection locked="0"/>
    </xf>
    <xf numFmtId="2" fontId="22" fillId="5" borderId="0" xfId="0" applyNumberFormat="1" applyFont="1" applyFill="1" applyAlignment="1" applyProtection="1">
      <alignment horizont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2" fontId="19" fillId="5" borderId="0" xfId="0" applyNumberFormat="1" applyFont="1" applyFill="1" applyAlignment="1" applyProtection="1">
      <alignment horizontal="center"/>
      <protection locked="0"/>
    </xf>
    <xf numFmtId="2" fontId="19" fillId="5" borderId="0" xfId="0" applyNumberFormat="1" applyFont="1" applyFill="1" applyAlignment="1" applyProtection="1">
      <alignment horizontal="center"/>
    </xf>
    <xf numFmtId="0" fontId="19" fillId="5" borderId="0" xfId="0" applyFont="1" applyFill="1" applyAlignment="1" applyProtection="1">
      <alignment horizontal="center"/>
    </xf>
    <xf numFmtId="0" fontId="17" fillId="5" borderId="0" xfId="0" applyFont="1" applyFill="1" applyAlignment="1" applyProtection="1">
      <alignment horizontal="center"/>
      <protection locked="0"/>
    </xf>
    <xf numFmtId="2" fontId="17" fillId="5" borderId="0" xfId="0" applyNumberFormat="1" applyFont="1" applyFill="1" applyAlignment="1" applyProtection="1">
      <alignment horizontal="center"/>
      <protection locked="0"/>
    </xf>
    <xf numFmtId="2" fontId="23" fillId="5" borderId="0" xfId="0" applyNumberFormat="1" applyFont="1" applyFill="1" applyAlignment="1" applyProtection="1">
      <alignment horizontal="center"/>
    </xf>
  </cellXfs>
  <cellStyles count="1">
    <cellStyle name="Normal" xfId="0" builtinId="0"/>
  </cellStyles>
  <dxfs count="48"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7"/>
        </patternFill>
      </fill>
    </dxf>
    <dxf>
      <font>
        <b/>
        <i val="0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B56700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996633"/>
        </patternFill>
      </fill>
    </dxf>
    <dxf>
      <font>
        <b/>
        <i val="0"/>
        <color auto="1"/>
      </font>
      <fill>
        <patternFill>
          <bgColor theme="7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996633"/>
      <color rgb="FFB56700"/>
      <color rgb="FFD9DAD9"/>
      <color rgb="FF943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Senter" refreshedDate="44626.510334143517" createdVersion="6" refreshedVersion="7" minRefreshableVersion="3" recordCount="3" xr:uid="{EF35EE7C-0AEB-4FB3-BCF2-A2C5E764D900}">
  <cacheSource type="worksheet">
    <worksheetSource ref="A2:C5" sheet="Team Calculation - Elite"/>
  </cacheSource>
  <cacheFields count="3">
    <cacheField name="University / Institution" numFmtId="0">
      <sharedItems containsMixedTypes="1" containsNumber="1" containsInteger="1" minValue="0" maxValue="0" count="3">
        <s v="Portsmouth"/>
        <s v="Cardiff Met Gymnastics"/>
        <n v="0" u="1"/>
      </sharedItems>
    </cacheField>
    <cacheField name="Name" numFmtId="0">
      <sharedItems containsMixedTypes="1" containsNumber="1" containsInteger="1" minValue="0" maxValue="0" count="4">
        <s v="Finlay Morgan"/>
        <s v="Rushani Arumugham"/>
        <s v="Gianna Webbe"/>
        <n v="0" u="1"/>
      </sharedItems>
    </cacheField>
    <cacheField name="AA League Score" numFmtId="2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Senter" refreshedDate="44626.510490046297" createdVersion="6" refreshedVersion="7" minRefreshableVersion="3" recordCount="31" xr:uid="{87954D0E-679A-46AE-BA3E-6B66C5072B1A}">
  <cacheSource type="worksheet">
    <worksheetSource ref="A1:C32" sheet="Team Calculation - Intermediate"/>
  </cacheSource>
  <cacheFields count="3">
    <cacheField name="University / Institution" numFmtId="0">
      <sharedItems containsMixedTypes="1" containsNumber="1" containsInteger="1" minValue="0" maxValue="0" count="9">
        <s v="Aberdeen University Gymnastics Club"/>
        <s v="Cardiff Met Gymnastics"/>
        <s v="University of Surrey Gymnastics"/>
        <s v="UEA Gymnastics Club"/>
        <s v="University of London Gymnastics Club"/>
        <s v="University of Southampton"/>
        <s v="Portsmouth"/>
        <s v="FXU (falmouth and Exeter)"/>
        <n v="0" u="1"/>
      </sharedItems>
    </cacheField>
    <cacheField name="Name" numFmtId="0">
      <sharedItems containsMixedTypes="1" containsNumber="1" containsInteger="1" minValue="0" maxValue="0" count="32">
        <s v="Megan Allan"/>
        <s v="Maddie Boyce"/>
        <s v="Hannah Edwards"/>
        <s v="Abbie Stubbs"/>
        <s v="Mollie Smith"/>
        <s v="Juliette Sens"/>
        <s v="Jessica Robins"/>
        <s v="Zoe Lavers"/>
        <s v="Natalie Mak"/>
        <s v="Finola Monahan"/>
        <s v="Jessica Craze"/>
        <s v="Julia Skrzypon"/>
        <s v="Seren Richards"/>
        <s v="Glesni Powell"/>
        <s v="Charlotte Stafford"/>
        <s v="Emily Day"/>
        <s v="Justina Semenaite"/>
        <s v="Sara Storrow"/>
        <s v="Niamh Sergent"/>
        <s v="Rémi Théron"/>
        <s v="Rob Scott"/>
        <s v="Daniel Poller"/>
        <s v="Ethan Betty"/>
        <s v="Chester Camm"/>
        <s v="James Hearn"/>
        <s v="Oliver Dale"/>
        <s v="Jonny Gilbey"/>
        <s v="Brandon Sinclair"/>
        <s v="Adam Staggs"/>
        <s v="Vinh Lam"/>
        <s v="Aymen Alshawi"/>
        <n v="0" u="1"/>
      </sharedItems>
    </cacheField>
    <cacheField name="AA League Scor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Senter" refreshedDate="44626.510537499998" createdVersion="6" refreshedVersion="7" minRefreshableVersion="3" recordCount="22" xr:uid="{ADCBC859-874C-4029-A2D5-414D584E217F}">
  <cacheSource type="worksheet">
    <worksheetSource ref="A1:C23" sheet="Team Calculation - Novice"/>
  </cacheSource>
  <cacheFields count="3">
    <cacheField name="University / Institution" numFmtId="0">
      <sharedItems containsMixedTypes="1" containsNumber="1" containsInteger="1" minValue="0" maxValue="0" count="8">
        <s v="Portsmouth"/>
        <s v="Cardiff Met Gymnastics"/>
        <s v="FXU (falmouth and Exeter)"/>
        <s v="UEA Gymnastics Club"/>
        <s v="University of London Gymnastics Club"/>
        <s v="University of Southampton"/>
        <s v="University of Surrey Gymnastics"/>
        <n v="0" u="1"/>
      </sharedItems>
    </cacheField>
    <cacheField name="Name" numFmtId="0">
      <sharedItems containsMixedTypes="1" containsNumber="1" containsInteger="1" minValue="0" maxValue="0" count="23">
        <s v="Saskia Campbell"/>
        <s v="Chloe mathias"/>
        <s v="Bethany Cook"/>
        <s v="Sara Rock"/>
        <s v="Jessica Kerswell"/>
        <s v="Mina Borchard"/>
        <s v="Abbie Newton"/>
        <s v="Charli Morgan"/>
        <s v="Irisz Kalman"/>
        <s v="Ellen Herring"/>
        <s v="Amy Osborne"/>
        <s v="Hannah Tucker"/>
        <s v="Claudia Mendes"/>
        <s v="Xanthe Kingsman"/>
        <s v="Skye Sands"/>
        <s v="Ellie Browne"/>
        <s v="Sophie Warrener"/>
        <s v="Owen Lloyd"/>
        <s v="Jake Pettman"/>
        <s v="Alex Linley-Hill"/>
        <s v="Luc Orgueil"/>
        <s v="Jude Rolfe-Tarrant"/>
        <n v="0" u="1"/>
      </sharedItems>
    </cacheField>
    <cacheField name="AA League Scor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 Senter" refreshedDate="44627.738530787035" createdVersion="7" refreshedVersion="7" minRefreshableVersion="3" recordCount="25" xr:uid="{798749A4-F644-4C15-9673-6823571310EF}">
  <cacheSource type="worksheet">
    <worksheetSource ref="A1:C26" sheet="Team Calculation - Advanced"/>
  </cacheSource>
  <cacheFields count="3">
    <cacheField name="University / Institution" numFmtId="0">
      <sharedItems count="10">
        <s v="Cardiff Met Gymnastics"/>
        <s v="FXU (falmouth and Exeter)"/>
        <s v="Portsmouth"/>
        <s v="UEA Gymnastics Club"/>
        <s v="University of Surrey Gymnastics"/>
        <s v="KCL Lions Cheerleading and Gymnastics"/>
        <s v="University of Southampton"/>
        <s v="University of Birmingham Gymnastics"/>
        <s v="University of London Gymnastics Club"/>
        <s v="Kings College London" u="1"/>
      </sharedItems>
    </cacheField>
    <cacheField name="Name" numFmtId="0">
      <sharedItems containsMixedTypes="1" containsNumber="1" containsInteger="1" minValue="0" maxValue="0" count="26">
        <s v="Thea Jones"/>
        <s v="Lizzy Quigley"/>
        <s v="Olivia Han"/>
        <s v="Molly Robson"/>
        <s v="Elizabeth Payne"/>
        <s v="Eve Linfoot"/>
        <s v="Olivia Bell"/>
        <s v="Lauren Colquhoun"/>
        <s v="Jess Fyvie"/>
        <s v="Olivia Essex"/>
        <s v="Diamond Dill"/>
        <s v="Megan Harper"/>
        <s v="Abbie Godsall"/>
        <s v="Kayleigh Gazmuri-Symmes"/>
        <s v="Abbie Moore"/>
        <s v="Esther Haigh"/>
        <s v="Leah White"/>
        <s v="Karley Moreton"/>
        <s v="Heather Nixey"/>
        <s v="Lucy Griffiths"/>
        <s v="Archie Belfield"/>
        <s v="Will Evans"/>
        <s v="Suryava Bhattacharya"/>
        <s v="Robbie White"/>
        <s v="Pavalan Mootoosamy"/>
        <n v="0" u="1"/>
      </sharedItems>
    </cacheField>
    <cacheField name="AA League Scor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  <x v="0"/>
    <e v="#VALUE!"/>
  </r>
  <r>
    <x v="1"/>
    <x v="1"/>
    <e v="#VALUE!"/>
  </r>
  <r>
    <x v="0"/>
    <x v="2"/>
    <e v="#VALUE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">
  <r>
    <x v="0"/>
    <x v="0"/>
    <e v="#VALUE!"/>
  </r>
  <r>
    <x v="1"/>
    <x v="1"/>
    <e v="#VALUE!"/>
  </r>
  <r>
    <x v="2"/>
    <x v="2"/>
    <e v="#VALUE!"/>
  </r>
  <r>
    <x v="3"/>
    <x v="3"/>
    <e v="#VALUE!"/>
  </r>
  <r>
    <x v="3"/>
    <x v="4"/>
    <e v="#VALUE!"/>
  </r>
  <r>
    <x v="4"/>
    <x v="5"/>
    <e v="#VALUE!"/>
  </r>
  <r>
    <x v="5"/>
    <x v="6"/>
    <e v="#VALUE!"/>
  </r>
  <r>
    <x v="5"/>
    <x v="7"/>
    <e v="#VALUE!"/>
  </r>
  <r>
    <x v="5"/>
    <x v="8"/>
    <e v="#VALUE!"/>
  </r>
  <r>
    <x v="5"/>
    <x v="9"/>
    <e v="#VALUE!"/>
  </r>
  <r>
    <x v="6"/>
    <x v="10"/>
    <e v="#VALUE!"/>
  </r>
  <r>
    <x v="6"/>
    <x v="11"/>
    <e v="#VALUE!"/>
  </r>
  <r>
    <x v="1"/>
    <x v="12"/>
    <e v="#VALUE!"/>
  </r>
  <r>
    <x v="1"/>
    <x v="13"/>
    <e v="#VALUE!"/>
  </r>
  <r>
    <x v="7"/>
    <x v="14"/>
    <e v="#VALUE!"/>
  </r>
  <r>
    <x v="7"/>
    <x v="15"/>
    <e v="#VALUE!"/>
  </r>
  <r>
    <x v="6"/>
    <x v="16"/>
    <e v="#VALUE!"/>
  </r>
  <r>
    <x v="6"/>
    <x v="17"/>
    <e v="#VALUE!"/>
  </r>
  <r>
    <x v="5"/>
    <x v="18"/>
    <e v="#VALUE!"/>
  </r>
  <r>
    <x v="0"/>
    <x v="19"/>
    <e v="#VALUE!"/>
  </r>
  <r>
    <x v="1"/>
    <x v="20"/>
    <e v="#VALUE!"/>
  </r>
  <r>
    <x v="5"/>
    <x v="21"/>
    <e v="#VALUE!"/>
  </r>
  <r>
    <x v="5"/>
    <x v="22"/>
    <e v="#VALUE!"/>
  </r>
  <r>
    <x v="5"/>
    <x v="23"/>
    <e v="#VALUE!"/>
  </r>
  <r>
    <x v="5"/>
    <x v="24"/>
    <e v="#VALUE!"/>
  </r>
  <r>
    <x v="6"/>
    <x v="25"/>
    <e v="#VALUE!"/>
  </r>
  <r>
    <x v="6"/>
    <x v="26"/>
    <e v="#VALUE!"/>
  </r>
  <r>
    <x v="6"/>
    <x v="27"/>
    <e v="#VALUE!"/>
  </r>
  <r>
    <x v="3"/>
    <x v="28"/>
    <e v="#VALUE!"/>
  </r>
  <r>
    <x v="2"/>
    <x v="29"/>
    <e v="#VALUE!"/>
  </r>
  <r>
    <x v="2"/>
    <x v="30"/>
    <e v="#VALUE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x v="0"/>
    <x v="0"/>
    <e v="#VALUE!"/>
  </r>
  <r>
    <x v="0"/>
    <x v="1"/>
    <e v="#VALUE!"/>
  </r>
  <r>
    <x v="0"/>
    <x v="2"/>
    <e v="#VALUE!"/>
  </r>
  <r>
    <x v="0"/>
    <x v="3"/>
    <e v="#VALUE!"/>
  </r>
  <r>
    <x v="0"/>
    <x v="4"/>
    <e v="#VALUE!"/>
  </r>
  <r>
    <x v="0"/>
    <x v="5"/>
    <e v="#VALUE!"/>
  </r>
  <r>
    <x v="0"/>
    <x v="6"/>
    <e v="#VALUE!"/>
  </r>
  <r>
    <x v="0"/>
    <x v="7"/>
    <e v="#VALUE!"/>
  </r>
  <r>
    <x v="0"/>
    <x v="8"/>
    <e v="#VALUE!"/>
  </r>
  <r>
    <x v="0"/>
    <x v="9"/>
    <e v="#VALUE!"/>
  </r>
  <r>
    <x v="1"/>
    <x v="10"/>
    <e v="#VALUE!"/>
  </r>
  <r>
    <x v="2"/>
    <x v="11"/>
    <e v="#VALUE!"/>
  </r>
  <r>
    <x v="3"/>
    <x v="12"/>
    <e v="#VALUE!"/>
  </r>
  <r>
    <x v="3"/>
    <x v="13"/>
    <e v="#VALUE!"/>
  </r>
  <r>
    <x v="4"/>
    <x v="14"/>
    <e v="#VALUE!"/>
  </r>
  <r>
    <x v="5"/>
    <x v="15"/>
    <e v="#VALUE!"/>
  </r>
  <r>
    <x v="6"/>
    <x v="16"/>
    <e v="#VALUE!"/>
  </r>
  <r>
    <x v="2"/>
    <x v="17"/>
    <e v="#VALUE!"/>
  </r>
  <r>
    <x v="0"/>
    <x v="18"/>
    <e v="#VALUE!"/>
  </r>
  <r>
    <x v="3"/>
    <x v="19"/>
    <e v="#VALUE!"/>
  </r>
  <r>
    <x v="5"/>
    <x v="20"/>
    <e v="#VALUE!"/>
  </r>
  <r>
    <x v="5"/>
    <x v="21"/>
    <e v="#VALUE!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">
  <r>
    <x v="0"/>
    <x v="0"/>
    <e v="#VALUE!"/>
  </r>
  <r>
    <x v="1"/>
    <x v="1"/>
    <e v="#VALUE!"/>
  </r>
  <r>
    <x v="2"/>
    <x v="2"/>
    <e v="#VALUE!"/>
  </r>
  <r>
    <x v="2"/>
    <x v="3"/>
    <e v="#VALUE!"/>
  </r>
  <r>
    <x v="3"/>
    <x v="4"/>
    <e v="#VALUE!"/>
  </r>
  <r>
    <x v="3"/>
    <x v="5"/>
    <e v="#VALUE!"/>
  </r>
  <r>
    <x v="3"/>
    <x v="6"/>
    <e v="#VALUE!"/>
  </r>
  <r>
    <x v="3"/>
    <x v="7"/>
    <e v="#VALUE!"/>
  </r>
  <r>
    <x v="4"/>
    <x v="8"/>
    <e v="#VALUE!"/>
  </r>
  <r>
    <x v="5"/>
    <x v="9"/>
    <e v="#VALUE!"/>
  </r>
  <r>
    <x v="0"/>
    <x v="10"/>
    <e v="#VALUE!"/>
  </r>
  <r>
    <x v="0"/>
    <x v="11"/>
    <e v="#VALUE!"/>
  </r>
  <r>
    <x v="0"/>
    <x v="12"/>
    <e v="#VALUE!"/>
  </r>
  <r>
    <x v="0"/>
    <x v="13"/>
    <e v="#VALUE!"/>
  </r>
  <r>
    <x v="0"/>
    <x v="14"/>
    <e v="#VALUE!"/>
  </r>
  <r>
    <x v="0"/>
    <x v="15"/>
    <e v="#VALUE!"/>
  </r>
  <r>
    <x v="6"/>
    <x v="16"/>
    <e v="#VALUE!"/>
  </r>
  <r>
    <x v="6"/>
    <x v="17"/>
    <e v="#VALUE!"/>
  </r>
  <r>
    <x v="3"/>
    <x v="18"/>
    <e v="#VALUE!"/>
  </r>
  <r>
    <x v="3"/>
    <x v="19"/>
    <e v="#VALUE!"/>
  </r>
  <r>
    <x v="7"/>
    <x v="20"/>
    <e v="#VALUE!"/>
  </r>
  <r>
    <x v="6"/>
    <x v="21"/>
    <e v="#VALUE!"/>
  </r>
  <r>
    <x v="8"/>
    <x v="22"/>
    <e v="#VALUE!"/>
  </r>
  <r>
    <x v="2"/>
    <x v="23"/>
    <e v="#VALUE!"/>
  </r>
  <r>
    <x v="4"/>
    <x v="24"/>
    <e v="#VALUE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FF29F-9817-4366-8191-35582D8D956D}" name="Elite Team Pivot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6" indent="0" outline="1" outlineData="1" multipleFieldFilters="0">
  <location ref="A10:D14" firstHeaderRow="1" firstDataRow="2" firstDataCol="1"/>
  <pivotFields count="3">
    <pivotField axis="axisRow" showAll="0">
      <items count="4">
        <item x="1"/>
        <item x="0"/>
        <item m="1" x="2"/>
        <item t="default"/>
      </items>
    </pivotField>
    <pivotField axis="axisCol" showAll="0">
      <items count="5">
        <item x="0"/>
        <item x="2"/>
        <item x="1"/>
        <item m="1" x="3"/>
        <item t="default"/>
      </items>
    </pivotField>
    <pivotField dataField="1" showAll="0"/>
  </pivotFields>
  <rowFields count="1">
    <field x="0"/>
  </rowFields>
  <rowItems count="3">
    <i>
      <x/>
    </i>
    <i>
      <x v="1"/>
    </i>
    <i t="grand">
      <x/>
    </i>
  </rowItems>
  <colFields count="1">
    <field x="1"/>
  </colFields>
  <colItems count="3">
    <i>
      <x/>
    </i>
    <i>
      <x v="1"/>
    </i>
    <i>
      <x v="2"/>
    </i>
  </colItems>
  <dataFields count="1">
    <dataField name="Sum of AA League Scor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74550F-97A7-403D-8212-A340921E776B}" name="PivotTable4" cacheId="3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A41:Z51" firstHeaderRow="1" firstDataRow="2" firstDataCol="1"/>
  <pivotFields count="3">
    <pivotField axis="axisRow" showAll="0">
      <items count="11">
        <item x="0"/>
        <item x="2"/>
        <item x="3"/>
        <item x="7"/>
        <item x="1"/>
        <item x="4"/>
        <item x="6"/>
        <item x="8"/>
        <item m="1" x="9"/>
        <item x="5"/>
        <item t="default"/>
      </items>
    </pivotField>
    <pivotField axis="axisCol" showAll="0">
      <items count="27">
        <item x="12"/>
        <item x="14"/>
        <item x="20"/>
        <item x="4"/>
        <item x="5"/>
        <item x="18"/>
        <item x="13"/>
        <item x="19"/>
        <item x="3"/>
        <item x="2"/>
        <item x="23"/>
        <item x="0"/>
        <item x="1"/>
        <item x="6"/>
        <item x="7"/>
        <item x="8"/>
        <item x="10"/>
        <item x="11"/>
        <item x="15"/>
        <item x="16"/>
        <item x="17"/>
        <item x="21"/>
        <item x="22"/>
        <item x="24"/>
        <item m="1" x="25"/>
        <item x="9"/>
        <item t="default"/>
      </items>
    </pivotField>
    <pivotField dataField="1" showAl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</rowItems>
  <colFields count="1">
    <field x="1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</colItems>
  <dataFields count="1">
    <dataField name="Sum of AA League Score" fld="2" baseField="0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13680F-B396-46EE-B564-2502E43E73A2}" name="PivotTable5" cacheId="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A34:AF43" firstHeaderRow="1" firstDataRow="2" firstDataCol="1"/>
  <pivotFields count="3">
    <pivotField axis="axisRow" showAll="0">
      <items count="10">
        <item x="0"/>
        <item x="1"/>
        <item x="6"/>
        <item x="3"/>
        <item x="4"/>
        <item m="1" x="8"/>
        <item x="2"/>
        <item x="5"/>
        <item x="7"/>
        <item t="default"/>
      </items>
    </pivotField>
    <pivotField axis="axisCol" showAll="0">
      <items count="33">
        <item x="28"/>
        <item x="27"/>
        <item x="13"/>
        <item x="5"/>
        <item x="1"/>
        <item x="19"/>
        <item x="20"/>
        <item x="12"/>
        <item m="1" x="31"/>
        <item x="0"/>
        <item x="2"/>
        <item x="3"/>
        <item x="4"/>
        <item x="6"/>
        <item x="7"/>
        <item x="8"/>
        <item x="9"/>
        <item x="10"/>
        <item x="11"/>
        <item x="14"/>
        <item x="15"/>
        <item x="16"/>
        <item x="17"/>
        <item x="18"/>
        <item x="21"/>
        <item x="22"/>
        <item x="23"/>
        <item x="24"/>
        <item x="25"/>
        <item x="26"/>
        <item x="29"/>
        <item x="30"/>
        <item t="default"/>
      </items>
    </pivotField>
    <pivotField dataField="1"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6"/>
    </i>
    <i>
      <x v="7"/>
    </i>
    <i>
      <x v="8"/>
    </i>
  </rowItems>
  <colFields count="1">
    <field x="1"/>
  </colFields>
  <col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colItems>
  <dataFields count="1">
    <dataField name="Sum of AA League Scor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9C0B59-7BE9-4F72-AAD5-829961A7C810}" name="PivotTable6" cacheId="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A26:W34" firstHeaderRow="1" firstDataRow="2" firstDataCol="1"/>
  <pivotFields count="3">
    <pivotField axis="axisRow" showAll="0">
      <items count="9">
        <item m="1" x="7"/>
        <item x="0"/>
        <item x="1"/>
        <item x="2"/>
        <item x="3"/>
        <item x="4"/>
        <item x="5"/>
        <item x="6"/>
        <item t="default"/>
      </items>
    </pivotField>
    <pivotField axis="axisCol" showAll="0">
      <items count="24">
        <item m="1" x="2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dataField="1" showAll="0"/>
  </pivotFields>
  <rowFields count="1">
    <field x="0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1"/>
  </colFields>
  <colItems count="2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</colItems>
  <dataFields count="1">
    <dataField name="Sum of AA League Score" fld="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E5CB988-6307-4AE0-A2B1-147549A4B48A}" name="Table1" displayName="Table1" ref="A22:G24" totalsRowShown="0">
  <autoFilter ref="A22:G24" xr:uid="{B4D5D523-747D-469C-833C-D867E27303C7}"/>
  <tableColumns count="7">
    <tableColumn id="1" xr3:uid="{CF49D00B-8352-4614-A482-7F4FFD794070}" name="University">
      <calculatedColumnFormula>A12</calculatedColumnFormula>
    </tableColumn>
    <tableColumn id="2" xr3:uid="{B573FE77-C0D5-44CC-9AD5-5F788FDB296A}" name="Score 1">
      <calculatedColumnFormula>IFERROR(IF(LARGE(12:12, 1), LARGE(12:12,1),"n/a"), "")</calculatedColumnFormula>
    </tableColumn>
    <tableColumn id="3" xr3:uid="{BFE4841D-2744-4897-B747-B82D0F44A4FA}" name="Score 2">
      <calculatedColumnFormula>IFERROR(IF(LARGE(12:12, 2), LARGE(12:12,2),"n/a"), "")</calculatedColumnFormula>
    </tableColumn>
    <tableColumn id="4" xr3:uid="{0290EDDF-45D1-4171-AE49-3B027F52AEC5}" name="Score 3">
      <calculatedColumnFormula>IFERROR(IF(LARGE(12:12, 3), LARGE(12:12,3),"n/a"), "")</calculatedColumnFormula>
    </tableColumn>
    <tableColumn id="5" xr3:uid="{B020B9B7-9CC1-4793-A585-882862353F60}" name="Score 4">
      <calculatedColumnFormula>IFERROR(IF(LARGE(12:12, 4), LARGE(12:12,4),"n/a"), "")</calculatedColumnFormula>
    </tableColumn>
    <tableColumn id="6" xr3:uid="{B3FCC766-3662-45DF-8E0C-B8FF855EE2F3}" name="Total:">
      <calculatedColumnFormula>SUM(B23:E23)</calculatedColumnFormula>
    </tableColumn>
    <tableColumn id="7" xr3:uid="{D6136CF6-1116-4EB5-B97A-ED9FA8518B5A}" name="Position">
      <calculatedColumnFormula>RANK(F23, F$23:F$24,0)</calculatedColumnFormula>
    </tableColumn>
  </tableColumns>
  <tableStyleInfo name="TableStyleMedium1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A071D39-2589-43E5-8DAB-6820E9A64540}" name="Table3" displayName="Table3" ref="A26:G28" totalsRowShown="0">
  <autoFilter ref="A26:G28" xr:uid="{4F9BE69A-F14F-44F6-99AE-88004AAC57F1}"/>
  <tableColumns count="7">
    <tableColumn id="1" xr3:uid="{0E222062-3148-4DEF-BE72-B3CD1FE1C072}" name="University" dataDxfId="47">
      <calculatedColumnFormula>A23</calculatedColumnFormula>
    </tableColumn>
    <tableColumn id="2" xr3:uid="{C670E5E2-EA6C-481C-9A6C-5FFB7BF5DC11}" name="Gymnast 1">
      <calculatedColumnFormula array="1">IFERROR(_xlfn.XLOOKUP(1, ($C$3:$C$5 = B23) * ($A$3:$A$5 = $A23), $B$3:$B$5), "")</calculatedColumnFormula>
    </tableColumn>
    <tableColumn id="3" xr3:uid="{66605AE3-B80F-4A95-BF3F-36C31C581C0B}" name="Gymnast 2">
      <calculatedColumnFormula array="1">IFERROR(_xlfn.XLOOKUP(1, ($C$3:$C$5 = C23) * ($A$3:$A$5 = $A23), $B$3:$B$5), "")</calculatedColumnFormula>
    </tableColumn>
    <tableColumn id="4" xr3:uid="{2C36238B-5D86-49E7-9A65-5DAB2DF707A5}" name="Gymnast 3">
      <calculatedColumnFormula array="1">IFERROR(_xlfn.XLOOKUP(1, ($C$3:$C$5 = D23) * ($A$3:$A$5 = $A23), $B$3:$B$5), "")</calculatedColumnFormula>
    </tableColumn>
    <tableColumn id="5" xr3:uid="{1C6E5BFA-9C7C-42E9-97CA-E8CD5DBBDC36}" name="Gymnast 4">
      <calculatedColumnFormula array="1">IFERROR(_xlfn.XLOOKUP(1, ($C$3:$C$5 = E23) * ($A$3:$A$5 = $A23), $B$3:$B$5), "")</calculatedColumnFormula>
    </tableColumn>
    <tableColumn id="6" xr3:uid="{807FCD45-8BBF-42A9-AA4D-474AC9718878}" name="Total:" dataDxfId="46">
      <calculatedColumnFormula>SUM(B23:E23)</calculatedColumnFormula>
    </tableColumn>
    <tableColumn id="7" xr3:uid="{A0BE5AD2-266B-4AAC-976D-D1F10558EF20}" name="Position" dataDxfId="45">
      <calculatedColumnFormula>RANK(F23, F$23:F$24,0)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B557D-154E-410D-B600-1BEE064F37DC}">
  <dimension ref="A1:G39"/>
  <sheetViews>
    <sheetView topLeftCell="A22" zoomScale="85" zoomScaleNormal="85" workbookViewId="0">
      <selection activeCell="K8" sqref="K8"/>
    </sheetView>
  </sheetViews>
  <sheetFormatPr defaultRowHeight="15.75"/>
  <cols>
    <col min="1" max="1" width="34.375" bestFit="1" customWidth="1"/>
    <col min="2" max="2" width="19.5" bestFit="1" customWidth="1"/>
    <col min="3" max="3" width="23.25" bestFit="1" customWidth="1"/>
    <col min="4" max="4" width="20" bestFit="1" customWidth="1"/>
    <col min="5" max="5" width="19.25" bestFit="1" customWidth="1"/>
    <col min="6" max="6" width="12.375" bestFit="1" customWidth="1"/>
    <col min="7" max="7" width="8.125" bestFit="1" customWidth="1"/>
    <col min="10" max="10" width="34.25" bestFit="1" customWidth="1"/>
    <col min="11" max="11" width="15.625" bestFit="1" customWidth="1"/>
    <col min="12" max="12" width="22.5" bestFit="1" customWidth="1"/>
    <col min="13" max="13" width="19.25" bestFit="1" customWidth="1"/>
    <col min="14" max="14" width="14.625" bestFit="1" customWidth="1"/>
    <col min="15" max="15" width="11.875" bestFit="1" customWidth="1"/>
    <col min="16" max="16" width="7.375" bestFit="1" customWidth="1"/>
  </cols>
  <sheetData>
    <row r="1" spans="1:7" ht="28.5">
      <c r="A1" s="76" t="s">
        <v>179</v>
      </c>
      <c r="B1" s="76"/>
      <c r="C1" s="76"/>
      <c r="D1" s="76"/>
      <c r="E1" s="76"/>
      <c r="F1" s="76"/>
      <c r="G1" s="76"/>
    </row>
    <row r="2" spans="1:7">
      <c r="A2" s="45" t="str" cm="1">
        <f t="array" ref="A2:G4">Table3[#All]</f>
        <v>University</v>
      </c>
      <c r="B2" s="45" t="str">
        <v>Gymnast 1</v>
      </c>
      <c r="C2" s="45" t="str">
        <v>Gymnast 2</v>
      </c>
      <c r="D2" s="45" t="str">
        <v>Gymnast 3</v>
      </c>
      <c r="E2" s="45" t="str">
        <v>Gymnast 4</v>
      </c>
      <c r="F2" s="45" t="str">
        <v>Total:</v>
      </c>
      <c r="G2" s="45" t="str">
        <v>Position</v>
      </c>
    </row>
    <row r="3" spans="1:7">
      <c r="A3" t="str">
        <v>Cardiff Met Gymnastics</v>
      </c>
      <c r="B3" t="str">
        <v/>
      </c>
      <c r="C3" t="str">
        <v/>
      </c>
      <c r="D3" t="str">
        <v/>
      </c>
      <c r="E3" t="str">
        <v/>
      </c>
      <c r="F3">
        <v>0</v>
      </c>
      <c r="G3">
        <v>1</v>
      </c>
    </row>
    <row r="4" spans="1:7">
      <c r="A4" t="str">
        <v>Portsmouth</v>
      </c>
      <c r="B4" t="str">
        <v/>
      </c>
      <c r="C4" t="str">
        <v/>
      </c>
      <c r="D4" t="str">
        <v/>
      </c>
      <c r="E4" t="str">
        <v/>
      </c>
      <c r="F4">
        <v>0</v>
      </c>
      <c r="G4">
        <v>1</v>
      </c>
    </row>
    <row r="7" spans="1:7" ht="28.5">
      <c r="A7" s="76" t="s">
        <v>119</v>
      </c>
      <c r="B7" s="76"/>
      <c r="C7" s="76"/>
      <c r="D7" s="76"/>
      <c r="E7" s="76"/>
      <c r="F7" s="76"/>
      <c r="G7" s="76"/>
    </row>
    <row r="8" spans="1:7">
      <c r="A8" s="45" t="str" cm="1">
        <f t="array" ref="A8:G17">'Team Calculation - Advanced'!A71:G80</f>
        <v>University</v>
      </c>
      <c r="B8" s="45" t="str">
        <v>Gymnast 1</v>
      </c>
      <c r="C8" s="45" t="str">
        <v>Gymnast 2</v>
      </c>
      <c r="D8" s="45" t="str">
        <v>Gymnast 3</v>
      </c>
      <c r="E8" s="45" t="str">
        <v>Gymnast 4</v>
      </c>
      <c r="F8" s="45" t="str">
        <v>Total:</v>
      </c>
      <c r="G8" s="45" t="str">
        <v>Position</v>
      </c>
    </row>
    <row r="9" spans="1:7">
      <c r="A9" t="str">
        <v>Cardiff Met Gymnastics</v>
      </c>
      <c r="B9" t="str">
        <v/>
      </c>
      <c r="C9" t="str">
        <v/>
      </c>
      <c r="D9" t="str">
        <v/>
      </c>
      <c r="E9" t="str">
        <v/>
      </c>
      <c r="F9">
        <v>0</v>
      </c>
      <c r="G9">
        <v>1</v>
      </c>
    </row>
    <row r="10" spans="1:7">
      <c r="A10" t="str">
        <v>Portsmouth</v>
      </c>
      <c r="B10" t="str">
        <v/>
      </c>
      <c r="C10" t="str">
        <v/>
      </c>
      <c r="D10" t="str">
        <v/>
      </c>
      <c r="E10" t="str">
        <v/>
      </c>
      <c r="F10">
        <v>0</v>
      </c>
      <c r="G10">
        <v>1</v>
      </c>
    </row>
    <row r="11" spans="1:7">
      <c r="A11" t="str">
        <v>UEA Gymnastics Club</v>
      </c>
      <c r="B11" t="str">
        <v/>
      </c>
      <c r="C11" t="str">
        <v/>
      </c>
      <c r="D11" t="str">
        <v/>
      </c>
      <c r="E11" t="str">
        <v/>
      </c>
      <c r="F11">
        <v>0</v>
      </c>
      <c r="G11">
        <v>1</v>
      </c>
    </row>
    <row r="12" spans="1:7">
      <c r="A12" t="str">
        <v>University of Birmingham Gymnastics</v>
      </c>
      <c r="B12" t="str">
        <v/>
      </c>
      <c r="C12" t="str">
        <v/>
      </c>
      <c r="D12" t="str">
        <v/>
      </c>
      <c r="E12" t="str">
        <v/>
      </c>
      <c r="F12">
        <v>0</v>
      </c>
      <c r="G12">
        <v>1</v>
      </c>
    </row>
    <row r="13" spans="1:7">
      <c r="A13" t="str">
        <v>FXU (falmouth and Exeter)</v>
      </c>
      <c r="B13" t="str">
        <v/>
      </c>
      <c r="C13" t="str">
        <v/>
      </c>
      <c r="D13" t="str">
        <v/>
      </c>
      <c r="E13" t="str">
        <v/>
      </c>
      <c r="F13">
        <v>0</v>
      </c>
      <c r="G13">
        <v>1</v>
      </c>
    </row>
    <row r="14" spans="1:7">
      <c r="A14" t="str">
        <v>University of Surrey Gymnastics</v>
      </c>
      <c r="B14" t="str">
        <v/>
      </c>
      <c r="C14" t="str">
        <v/>
      </c>
      <c r="D14" t="str">
        <v/>
      </c>
      <c r="E14" t="str">
        <v/>
      </c>
      <c r="F14">
        <v>0</v>
      </c>
      <c r="G14">
        <v>1</v>
      </c>
    </row>
    <row r="15" spans="1:7">
      <c r="A15" t="str">
        <v>University of Southampton</v>
      </c>
      <c r="B15" t="str">
        <v/>
      </c>
      <c r="C15" t="str">
        <v/>
      </c>
      <c r="D15" t="str">
        <v/>
      </c>
      <c r="E15" t="str">
        <v/>
      </c>
      <c r="F15">
        <v>0</v>
      </c>
      <c r="G15">
        <v>1</v>
      </c>
    </row>
    <row r="16" spans="1:7">
      <c r="A16" t="str">
        <v>University of London Gymnastics Club</v>
      </c>
      <c r="B16" t="str">
        <v/>
      </c>
      <c r="C16" t="str">
        <v/>
      </c>
      <c r="D16" t="str">
        <v/>
      </c>
      <c r="E16" t="str">
        <v/>
      </c>
      <c r="F16">
        <v>0</v>
      </c>
      <c r="G16">
        <v>1</v>
      </c>
    </row>
    <row r="17" spans="1:7">
      <c r="A17" t="str">
        <v>KCL Lions Cheerleading and Gymnastics</v>
      </c>
      <c r="B17" t="str">
        <v/>
      </c>
      <c r="C17" t="str">
        <v/>
      </c>
      <c r="D17" t="str">
        <v/>
      </c>
      <c r="E17" t="str">
        <v/>
      </c>
      <c r="F17">
        <v>0</v>
      </c>
      <c r="G17">
        <v>1</v>
      </c>
    </row>
    <row r="19" spans="1:7" ht="28.5">
      <c r="A19" s="76" t="s">
        <v>122</v>
      </c>
      <c r="B19" s="76"/>
      <c r="C19" s="76"/>
      <c r="D19" s="76"/>
      <c r="E19" s="76"/>
      <c r="F19" s="76"/>
      <c r="G19" s="76"/>
    </row>
    <row r="20" spans="1:7">
      <c r="A20" t="str" cm="1">
        <f t="array" ref="A20:G28">'Team Calculation - Intermediate'!A65:G73</f>
        <v>University</v>
      </c>
      <c r="B20" t="str">
        <v>Gymnast 1</v>
      </c>
      <c r="C20" t="str">
        <v>Gymnast 2</v>
      </c>
      <c r="D20" t="str">
        <v>Gymnast 3</v>
      </c>
      <c r="E20" t="str">
        <v>Gymnast 4</v>
      </c>
      <c r="F20" t="str">
        <v>Total:</v>
      </c>
      <c r="G20" t="str">
        <v>Position</v>
      </c>
    </row>
    <row r="21" spans="1:7">
      <c r="A21" t="str">
        <v>Aberdeen University Gymnastics Club</v>
      </c>
      <c r="B21" t="str">
        <v/>
      </c>
      <c r="C21" t="str">
        <v/>
      </c>
      <c r="D21" t="str">
        <v/>
      </c>
      <c r="E21" t="str">
        <v/>
      </c>
      <c r="F21">
        <v>0</v>
      </c>
      <c r="G21">
        <v>1</v>
      </c>
    </row>
    <row r="22" spans="1:7">
      <c r="A22" t="str">
        <v>Cardiff Met Gymnastics</v>
      </c>
      <c r="B22" t="str">
        <v/>
      </c>
      <c r="C22" t="str">
        <v/>
      </c>
      <c r="D22" t="str">
        <v/>
      </c>
      <c r="E22" t="str">
        <v/>
      </c>
      <c r="F22">
        <v>0</v>
      </c>
      <c r="G22">
        <v>1</v>
      </c>
    </row>
    <row r="23" spans="1:7">
      <c r="A23" t="str">
        <v>Portsmouth</v>
      </c>
      <c r="B23" t="str">
        <v/>
      </c>
      <c r="C23" t="str">
        <v/>
      </c>
      <c r="D23" t="str">
        <v/>
      </c>
      <c r="E23" t="str">
        <v/>
      </c>
      <c r="F23">
        <v>0</v>
      </c>
      <c r="G23">
        <v>1</v>
      </c>
    </row>
    <row r="24" spans="1:7">
      <c r="A24" t="str">
        <v>UEA Gymnastics Club</v>
      </c>
      <c r="B24" t="str">
        <v/>
      </c>
      <c r="C24" t="str">
        <v/>
      </c>
      <c r="D24" t="str">
        <v/>
      </c>
      <c r="E24" t="str">
        <v/>
      </c>
      <c r="F24">
        <v>0</v>
      </c>
      <c r="G24">
        <v>1</v>
      </c>
    </row>
    <row r="25" spans="1:7">
      <c r="A25" t="str">
        <v>University of London Gymnastics Club</v>
      </c>
      <c r="B25" t="str">
        <v/>
      </c>
      <c r="C25" t="str">
        <v/>
      </c>
      <c r="D25" t="str">
        <v/>
      </c>
      <c r="E25" t="str">
        <v/>
      </c>
      <c r="F25">
        <v>0</v>
      </c>
      <c r="G25">
        <v>1</v>
      </c>
    </row>
    <row r="26" spans="1:7">
      <c r="A26" t="str">
        <v>University of Surrey Gymnastics</v>
      </c>
      <c r="B26" t="str">
        <v/>
      </c>
      <c r="C26" t="str">
        <v/>
      </c>
      <c r="D26" t="str">
        <v/>
      </c>
      <c r="E26" t="str">
        <v/>
      </c>
      <c r="F26">
        <v>0</v>
      </c>
      <c r="G26">
        <v>1</v>
      </c>
    </row>
    <row r="27" spans="1:7">
      <c r="A27" t="str">
        <v>University of Southampton</v>
      </c>
      <c r="B27" t="str">
        <v/>
      </c>
      <c r="C27" t="str">
        <v/>
      </c>
      <c r="D27" t="str">
        <v/>
      </c>
      <c r="E27" t="str">
        <v/>
      </c>
      <c r="F27">
        <v>0</v>
      </c>
      <c r="G27">
        <v>1</v>
      </c>
    </row>
    <row r="28" spans="1:7">
      <c r="A28" t="str">
        <v>FXU (falmouth and Exeter)</v>
      </c>
      <c r="B28" t="str">
        <v/>
      </c>
      <c r="C28" t="str">
        <v/>
      </c>
      <c r="D28" t="str">
        <v/>
      </c>
      <c r="E28" t="str">
        <v/>
      </c>
      <c r="F28">
        <v>0</v>
      </c>
      <c r="G28">
        <v>1</v>
      </c>
    </row>
    <row r="31" spans="1:7" ht="31.5">
      <c r="A31" s="77" t="s">
        <v>123</v>
      </c>
      <c r="B31" s="77"/>
      <c r="C31" s="77"/>
      <c r="D31" s="77"/>
      <c r="E31" s="77"/>
      <c r="F31" s="77"/>
      <c r="G31" s="77"/>
    </row>
    <row r="32" spans="1:7">
      <c r="A32" t="str" cm="1">
        <f t="array" ref="A32:G39">'Team Calculation - Novice'!A55:G62</f>
        <v>University</v>
      </c>
      <c r="B32" t="str">
        <v>Gymnast 1</v>
      </c>
      <c r="C32" t="str">
        <v>Gymnast 2</v>
      </c>
      <c r="D32" t="str">
        <v>Gymnast 3</v>
      </c>
      <c r="E32" t="str">
        <v>Gymnast 4</v>
      </c>
      <c r="F32" t="str">
        <v>Total</v>
      </c>
      <c r="G32" t="str">
        <v>Rank</v>
      </c>
    </row>
    <row r="33" spans="1:7">
      <c r="A33" t="str">
        <v>Portsmouth</v>
      </c>
      <c r="B33" t="str">
        <v/>
      </c>
      <c r="C33" t="str">
        <v/>
      </c>
      <c r="D33" t="str">
        <v/>
      </c>
      <c r="E33" t="str">
        <v/>
      </c>
      <c r="F33">
        <v>0</v>
      </c>
      <c r="G33">
        <v>1</v>
      </c>
    </row>
    <row r="34" spans="1:7">
      <c r="A34" t="str">
        <v>Cardiff Met Gymnastics</v>
      </c>
      <c r="B34" t="str">
        <v/>
      </c>
      <c r="C34" t="str">
        <v/>
      </c>
      <c r="D34" t="str">
        <v/>
      </c>
      <c r="E34" t="str">
        <v/>
      </c>
      <c r="F34">
        <v>0</v>
      </c>
      <c r="G34">
        <v>1</v>
      </c>
    </row>
    <row r="35" spans="1:7">
      <c r="A35" t="str">
        <v>FXU (falmouth and Exeter)</v>
      </c>
      <c r="B35" t="str">
        <v/>
      </c>
      <c r="C35" t="str">
        <v/>
      </c>
      <c r="D35" t="str">
        <v/>
      </c>
      <c r="E35" t="str">
        <v/>
      </c>
      <c r="F35">
        <v>0</v>
      </c>
      <c r="G35">
        <v>1</v>
      </c>
    </row>
    <row r="36" spans="1:7">
      <c r="A36" t="str">
        <v>UEA Gymnastics Club</v>
      </c>
      <c r="B36" t="str">
        <v/>
      </c>
      <c r="C36" t="str">
        <v/>
      </c>
      <c r="D36" t="str">
        <v/>
      </c>
      <c r="E36" t="str">
        <v/>
      </c>
      <c r="F36">
        <v>0</v>
      </c>
      <c r="G36">
        <v>1</v>
      </c>
    </row>
    <row r="37" spans="1:7">
      <c r="A37" t="str">
        <v>University of London Gymnastics Club</v>
      </c>
      <c r="B37" t="str">
        <v/>
      </c>
      <c r="C37" t="str">
        <v/>
      </c>
      <c r="D37" t="str">
        <v/>
      </c>
      <c r="E37" t="str">
        <v/>
      </c>
      <c r="F37">
        <v>0</v>
      </c>
      <c r="G37">
        <v>1</v>
      </c>
    </row>
    <row r="38" spans="1:7">
      <c r="A38" t="str">
        <v>University of Southampton</v>
      </c>
      <c r="B38" t="str">
        <v/>
      </c>
      <c r="C38" t="str">
        <v/>
      </c>
      <c r="D38" t="str">
        <v/>
      </c>
      <c r="E38" t="str">
        <v/>
      </c>
      <c r="F38">
        <v>0</v>
      </c>
      <c r="G38">
        <v>1</v>
      </c>
    </row>
    <row r="39" spans="1:7">
      <c r="A39" t="str">
        <v>University of Surrey Gymnastics</v>
      </c>
      <c r="B39" t="str">
        <v/>
      </c>
      <c r="C39" t="str">
        <v/>
      </c>
      <c r="D39" t="str">
        <v/>
      </c>
      <c r="E39" t="str">
        <v/>
      </c>
      <c r="F39">
        <v>0</v>
      </c>
      <c r="G39">
        <v>1</v>
      </c>
    </row>
  </sheetData>
  <mergeCells count="4">
    <mergeCell ref="A1:G1"/>
    <mergeCell ref="A7:G7"/>
    <mergeCell ref="A19:G19"/>
    <mergeCell ref="A31:G31"/>
  </mergeCells>
  <conditionalFormatting sqref="G8:G18 G32:G1048576 G2:G6 G20:G30">
    <cfRule type="cellIs" dxfId="44" priority="3" operator="equal">
      <formula>1</formula>
    </cfRule>
  </conditionalFormatting>
  <conditionalFormatting sqref="G32:G1048576 G1:G18 G20:G30">
    <cfRule type="cellIs" dxfId="43" priority="1" operator="equal">
      <formula>3</formula>
    </cfRule>
    <cfRule type="cellIs" dxfId="42" priority="2" operator="equal">
      <formula>2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4FB21-A3D0-1941-B527-CA04F52AD5DD}">
  <dimension ref="A1:M18"/>
  <sheetViews>
    <sheetView workbookViewId="0">
      <selection activeCell="E22" sqref="E22"/>
    </sheetView>
  </sheetViews>
  <sheetFormatPr defaultColWidth="11" defaultRowHeight="15.75"/>
  <cols>
    <col min="1" max="1" width="19" style="2" bestFit="1" customWidth="1"/>
    <col min="2" max="10" width="10.875" style="3"/>
  </cols>
  <sheetData>
    <row r="1" spans="1:13" s="1" customFormat="1" ht="57.95" customHeight="1">
      <c r="A1" s="9"/>
      <c r="B1" s="8" t="s">
        <v>2</v>
      </c>
      <c r="C1" s="8" t="s">
        <v>8</v>
      </c>
      <c r="D1" s="8" t="s">
        <v>12</v>
      </c>
      <c r="E1" s="8" t="s">
        <v>10</v>
      </c>
      <c r="F1" s="8" t="s">
        <v>4</v>
      </c>
      <c r="G1" s="8" t="s">
        <v>6</v>
      </c>
      <c r="H1" s="8" t="s">
        <v>16</v>
      </c>
      <c r="I1" s="8" t="s">
        <v>17</v>
      </c>
      <c r="J1" s="8" t="s">
        <v>14</v>
      </c>
      <c r="K1" s="9"/>
      <c r="L1" s="9"/>
      <c r="M1" s="9"/>
    </row>
    <row r="2" spans="1:13">
      <c r="A2" s="11" t="s">
        <v>15</v>
      </c>
      <c r="B2" s="17">
        <f>LARGE('Elite Men'!G:G, 1)</f>
        <v>0</v>
      </c>
      <c r="C2" s="17">
        <f>LARGE('Elite Men'!AB:AB, 1)</f>
        <v>0</v>
      </c>
      <c r="D2" s="17">
        <f>LARGE('Elite Men'!AL:AL, 1)</f>
        <v>0</v>
      </c>
      <c r="E2" s="17">
        <f>LARGE('Elite Men'!AG:AG, 1)</f>
        <v>0</v>
      </c>
      <c r="F2" s="17">
        <f>LARGE('Elite Men'!L:L, 1)</f>
        <v>0</v>
      </c>
      <c r="G2" s="17">
        <f>LARGE('Elite Men'!Q:Q, 1)</f>
        <v>0</v>
      </c>
      <c r="H2" s="18"/>
      <c r="I2" s="19"/>
      <c r="J2" s="17">
        <f>LARGE('Elite Men'!AQ:AQ, 1)</f>
        <v>0</v>
      </c>
      <c r="K2" s="20"/>
      <c r="L2" s="20"/>
      <c r="M2" s="20"/>
    </row>
    <row r="3" spans="1:13">
      <c r="A3" s="11" t="s">
        <v>26</v>
      </c>
      <c r="B3" s="17">
        <f>LARGE('Advanced Women'!G:G, 1)</f>
        <v>12.9</v>
      </c>
      <c r="C3" s="17">
        <f>LARGE('Advanced Women'!V:V, 1)</f>
        <v>13.032999999999999</v>
      </c>
      <c r="D3" s="19"/>
      <c r="E3" s="19"/>
      <c r="F3" s="19"/>
      <c r="G3" s="19"/>
      <c r="H3" s="17">
        <f>LARGE('Advanced Women'!L:L, 1)</f>
        <v>12.5</v>
      </c>
      <c r="I3" s="17">
        <f>LARGE('Advanced Women'!Q:Q, 1)</f>
        <v>11.3</v>
      </c>
      <c r="J3" s="17">
        <f>LARGE('Advanced Women'!AA:AA, 1)</f>
        <v>36.834000000000003</v>
      </c>
      <c r="K3" s="20"/>
      <c r="L3" s="20"/>
      <c r="M3" s="20"/>
    </row>
    <row r="4" spans="1:13">
      <c r="A4" s="11" t="s">
        <v>25</v>
      </c>
      <c r="B4" s="17">
        <f>LARGE('Advanced Men'!G:G, 1)</f>
        <v>11.55</v>
      </c>
      <c r="C4" s="17">
        <f>LARGE('Advanced Men'!V:V,1)</f>
        <v>12.3</v>
      </c>
      <c r="D4" s="17">
        <f>LARGE('Advanced Men'!AF:AF, 1)</f>
        <v>11.100000000000001</v>
      </c>
      <c r="E4" s="17">
        <f>LARGE('Advanced Men'!AA:AA, 1)</f>
        <v>10.8</v>
      </c>
      <c r="F4" s="17">
        <f>LARGE('Advanced Men'!L:L, 1)</f>
        <v>1.8499999999999996</v>
      </c>
      <c r="G4" s="17">
        <f>LARGE('Advanced Men'!Q:Q, 1)</f>
        <v>11.65</v>
      </c>
      <c r="H4" s="18"/>
      <c r="I4" s="19"/>
      <c r="J4" s="17">
        <f>LARGE('Advanced Men'!AK:AK, 1)</f>
        <v>46.300000000000004</v>
      </c>
      <c r="K4" s="20"/>
      <c r="L4" s="20"/>
      <c r="M4" s="20"/>
    </row>
    <row r="5" spans="1:13">
      <c r="A5" s="11" t="s">
        <v>18</v>
      </c>
      <c r="B5" s="17">
        <f>LARGE('Elite Women'!G:G, 1)</f>
        <v>12.433999999999999</v>
      </c>
      <c r="C5" s="17">
        <f>LARGE('Elite Women'!AB:AB, 1)</f>
        <v>11.9</v>
      </c>
      <c r="D5" s="19"/>
      <c r="E5" s="19"/>
      <c r="F5" s="19"/>
      <c r="G5" s="19"/>
      <c r="H5" s="17">
        <f>LARGE('Elite Women'!L:L, 1)</f>
        <v>9.8670000000000009</v>
      </c>
      <c r="I5" s="17">
        <f>LARGE('Elite Women'!Q:Q, 1)</f>
        <v>9.1</v>
      </c>
      <c r="J5" s="17">
        <f>LARGE('Elite Women'!AG:AG, 1)</f>
        <v>43.301000000000002</v>
      </c>
      <c r="K5" s="20"/>
      <c r="L5" s="20"/>
      <c r="M5" s="20"/>
    </row>
    <row r="6" spans="1:13">
      <c r="A6" s="11" t="s">
        <v>19</v>
      </c>
      <c r="B6" s="17">
        <f>LARGE('Intermediate Men'!G:G, 1)</f>
        <v>11.1</v>
      </c>
      <c r="C6" s="17">
        <f>LARGE('Intermediate Men'!Q:Q, 1)</f>
        <v>9.6</v>
      </c>
      <c r="D6" s="19"/>
      <c r="E6" s="17">
        <f>LARGE('Intermediate Men'!V:V, 1)</f>
        <v>10.15</v>
      </c>
      <c r="F6" s="19"/>
      <c r="G6" s="17">
        <f>LARGE('Intermediate Men'!L:L, 1)</f>
        <v>11.100000000000001</v>
      </c>
      <c r="H6" s="19"/>
      <c r="I6" s="19"/>
      <c r="J6" s="17">
        <f>LARGE('Intermediate Men'!AA:AA, 1)</f>
        <v>30.85</v>
      </c>
      <c r="K6" s="20"/>
      <c r="L6" s="20"/>
      <c r="M6" s="20"/>
    </row>
    <row r="7" spans="1:13">
      <c r="A7" s="11" t="s">
        <v>20</v>
      </c>
      <c r="B7" s="17">
        <f>LARGE('Intermediate Women'!G:G, 1)</f>
        <v>12.600000000000001</v>
      </c>
      <c r="C7" s="17">
        <f>LARGE('Intermediate Women'!V:V, 1)</f>
        <v>10.4</v>
      </c>
      <c r="D7" s="19"/>
      <c r="E7" s="19"/>
      <c r="F7" s="19"/>
      <c r="G7" s="19"/>
      <c r="H7" s="17">
        <f>LARGE('Intermediate Women'!L:L, 1)</f>
        <v>11.15</v>
      </c>
      <c r="I7" s="17">
        <f>LARGE('Intermediate Women'!Q:Q, 1)</f>
        <v>10.050000000000001</v>
      </c>
      <c r="J7" s="17">
        <f>LARGE('Intermediate Women'!AA:AA, 1)</f>
        <v>33.366999999999997</v>
      </c>
      <c r="K7" s="20"/>
      <c r="L7" s="20"/>
      <c r="M7" s="20"/>
    </row>
    <row r="8" spans="1:13">
      <c r="A8" s="11" t="s">
        <v>22</v>
      </c>
      <c r="B8" s="17">
        <f>LARGE('Novice Women'!G:G, 1)</f>
        <v>10</v>
      </c>
      <c r="C8" s="17">
        <f>LARGE('Novice Women'!L:L, 1)</f>
        <v>11.3</v>
      </c>
      <c r="D8" s="19"/>
      <c r="E8" s="19"/>
      <c r="F8" s="19"/>
      <c r="G8" s="19"/>
      <c r="H8" s="19"/>
      <c r="I8" s="19"/>
      <c r="J8" s="17">
        <f>LARGE('Novice Women'!Q:Q, 1)</f>
        <v>20.85</v>
      </c>
      <c r="K8" s="20"/>
      <c r="L8" s="20"/>
      <c r="M8" s="20"/>
    </row>
    <row r="9" spans="1:13">
      <c r="A9" s="11" t="s">
        <v>21</v>
      </c>
      <c r="B9" s="17">
        <f>LARGE('Novice Men'!G:G, 1)</f>
        <v>9.1999999999999993</v>
      </c>
      <c r="C9" s="17">
        <f>LARGE('Novice Men'!L:L, 1)</f>
        <v>11.03</v>
      </c>
      <c r="D9" s="19"/>
      <c r="E9" s="19"/>
      <c r="F9" s="19"/>
      <c r="G9" s="19"/>
      <c r="H9" s="19"/>
      <c r="I9" s="19"/>
      <c r="J9" s="17">
        <f>LARGE('Novice Men'!Q:Q, 1)</f>
        <v>19.899999999999999</v>
      </c>
      <c r="K9" s="20"/>
      <c r="L9" s="20"/>
      <c r="M9" s="20"/>
    </row>
    <row r="10" spans="1:13">
      <c r="A10" s="11"/>
      <c r="B10" s="17"/>
      <c r="C10" s="17"/>
      <c r="D10" s="17"/>
      <c r="E10" s="17"/>
      <c r="F10" s="17"/>
      <c r="G10" s="17"/>
      <c r="H10" s="17"/>
      <c r="I10" s="17"/>
      <c r="J10" s="17"/>
      <c r="K10" s="20"/>
      <c r="L10" s="20"/>
      <c r="M10" s="20"/>
    </row>
    <row r="11" spans="1:13">
      <c r="A11" s="11"/>
      <c r="B11" s="17"/>
      <c r="C11" s="17"/>
      <c r="D11" s="17"/>
      <c r="E11" s="17"/>
      <c r="F11" s="17"/>
      <c r="G11" s="17"/>
      <c r="H11" s="17"/>
      <c r="I11" s="17"/>
      <c r="J11" s="17"/>
      <c r="K11" s="20"/>
      <c r="L11" s="20"/>
      <c r="M11" s="20"/>
    </row>
    <row r="12" spans="1:13">
      <c r="A12" s="11"/>
      <c r="B12" s="17"/>
      <c r="C12" s="17"/>
      <c r="D12" s="17"/>
      <c r="E12" s="17"/>
      <c r="F12" s="17"/>
      <c r="G12" s="17"/>
      <c r="H12" s="17"/>
      <c r="I12" s="17"/>
      <c r="J12" s="17"/>
      <c r="K12" s="20"/>
      <c r="L12" s="20"/>
      <c r="M12" s="20"/>
    </row>
    <row r="13" spans="1:13">
      <c r="A13" s="11"/>
      <c r="B13" s="17"/>
      <c r="C13" s="17"/>
      <c r="D13" s="17"/>
      <c r="E13" s="17"/>
      <c r="F13" s="17"/>
      <c r="G13" s="17"/>
      <c r="H13" s="17"/>
      <c r="I13" s="17"/>
      <c r="J13" s="17"/>
      <c r="K13" s="20"/>
      <c r="L13" s="20"/>
      <c r="M13" s="20"/>
    </row>
    <row r="14" spans="1:13">
      <c r="A14" s="11"/>
      <c r="B14" s="17"/>
      <c r="C14" s="17"/>
      <c r="D14" s="17"/>
      <c r="E14" s="17"/>
      <c r="F14" s="17"/>
      <c r="G14" s="17"/>
      <c r="H14" s="17"/>
      <c r="I14" s="17"/>
      <c r="J14" s="17"/>
      <c r="K14" s="20"/>
      <c r="L14" s="20"/>
      <c r="M14" s="20"/>
    </row>
    <row r="15" spans="1:13">
      <c r="A15" s="11"/>
      <c r="B15" s="17"/>
      <c r="C15" s="17"/>
      <c r="D15" s="17"/>
      <c r="E15" s="17"/>
      <c r="F15" s="17"/>
      <c r="G15" s="17"/>
      <c r="H15" s="17"/>
      <c r="I15" s="17"/>
      <c r="J15" s="17"/>
      <c r="K15" s="20"/>
      <c r="L15" s="20"/>
      <c r="M15" s="20"/>
    </row>
    <row r="16" spans="1:13">
      <c r="A16" s="11"/>
      <c r="B16" s="17"/>
      <c r="C16" s="17"/>
      <c r="D16" s="17"/>
      <c r="E16" s="17"/>
      <c r="F16" s="17"/>
      <c r="G16" s="17"/>
      <c r="H16" s="17"/>
      <c r="I16" s="17"/>
      <c r="J16" s="17"/>
      <c r="K16" s="20"/>
      <c r="L16" s="20"/>
      <c r="M16" s="20"/>
    </row>
    <row r="17" spans="1:13">
      <c r="A17" s="11"/>
      <c r="B17" s="17"/>
      <c r="C17" s="17"/>
      <c r="D17" s="17"/>
      <c r="E17" s="17"/>
      <c r="F17" s="17"/>
      <c r="G17" s="17"/>
      <c r="H17" s="17"/>
      <c r="I17" s="17"/>
      <c r="J17" s="17"/>
      <c r="K17" s="20"/>
      <c r="L17" s="20"/>
      <c r="M17" s="20"/>
    </row>
    <row r="18" spans="1:13">
      <c r="A18" s="11"/>
      <c r="B18" s="17"/>
      <c r="C18" s="17"/>
      <c r="D18" s="17"/>
      <c r="E18" s="17"/>
      <c r="F18" s="17"/>
      <c r="G18" s="17"/>
      <c r="H18" s="17"/>
      <c r="I18" s="17"/>
      <c r="J18" s="17"/>
      <c r="K18" s="20"/>
      <c r="L18" s="20"/>
      <c r="M18" s="20"/>
    </row>
  </sheetData>
  <sheetProtection select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7BC66-B58B-48B4-BAEC-7E8090259BBD}">
  <dimension ref="A2:T28"/>
  <sheetViews>
    <sheetView workbookViewId="0">
      <selection activeCell="E22" sqref="E22"/>
    </sheetView>
  </sheetViews>
  <sheetFormatPr defaultRowHeight="15.75"/>
  <cols>
    <col min="1" max="1" width="22" bestFit="1" customWidth="1"/>
    <col min="2" max="2" width="15.25" bestFit="1" customWidth="1"/>
    <col min="3" max="3" width="13.625" bestFit="1" customWidth="1"/>
    <col min="4" max="4" width="19" bestFit="1" customWidth="1"/>
    <col min="5" max="5" width="6.875" bestFit="1" customWidth="1"/>
    <col min="6" max="6" width="11.625" bestFit="1" customWidth="1"/>
    <col min="7" max="7" width="14.125" bestFit="1" customWidth="1"/>
    <col min="8" max="8" width="13.625" bestFit="1" customWidth="1"/>
    <col min="9" max="9" width="13.25" bestFit="1" customWidth="1"/>
    <col min="10" max="10" width="15.5" bestFit="1" customWidth="1"/>
    <col min="11" max="11" width="13.375" bestFit="1" customWidth="1"/>
    <col min="12" max="12" width="14" bestFit="1" customWidth="1"/>
    <col min="13" max="13" width="14.125" bestFit="1" customWidth="1"/>
    <col min="14" max="14" width="13.125" bestFit="1" customWidth="1"/>
    <col min="15" max="15" width="14.25" bestFit="1" customWidth="1"/>
    <col min="16" max="16" width="19" bestFit="1" customWidth="1"/>
    <col min="17" max="17" width="13.25" bestFit="1" customWidth="1"/>
    <col min="18" max="18" width="9.25" bestFit="1" customWidth="1"/>
    <col min="19" max="19" width="11.5" bestFit="1" customWidth="1"/>
    <col min="20" max="20" width="10.875" bestFit="1" customWidth="1"/>
    <col min="21" max="21" width="18.375" bestFit="1" customWidth="1"/>
    <col min="22" max="22" width="15.75" bestFit="1" customWidth="1"/>
    <col min="23" max="23" width="19" bestFit="1" customWidth="1"/>
    <col min="24" max="24" width="15.875" bestFit="1" customWidth="1"/>
    <col min="25" max="25" width="19.125" bestFit="1" customWidth="1"/>
    <col min="26" max="26" width="22.75" bestFit="1" customWidth="1"/>
    <col min="27" max="27" width="18.125" bestFit="1" customWidth="1"/>
    <col min="28" max="28" width="33.375" bestFit="1" customWidth="1"/>
    <col min="29" max="29" width="19.25" bestFit="1" customWidth="1"/>
    <col min="30" max="30" width="20.875" bestFit="1" customWidth="1"/>
    <col min="31" max="31" width="24" bestFit="1" customWidth="1"/>
    <col min="32" max="32" width="23" bestFit="1" customWidth="1"/>
    <col min="33" max="33" width="18.25" bestFit="1" customWidth="1"/>
    <col min="34" max="34" width="13.625" bestFit="1" customWidth="1"/>
    <col min="35" max="35" width="14.25" bestFit="1" customWidth="1"/>
    <col min="36" max="36" width="13.625" bestFit="1" customWidth="1"/>
    <col min="37" max="37" width="16.5" bestFit="1" customWidth="1"/>
    <col min="38" max="38" width="13.625" bestFit="1" customWidth="1"/>
    <col min="39" max="39" width="14.75" bestFit="1" customWidth="1"/>
  </cols>
  <sheetData>
    <row r="2" spans="1:4">
      <c r="A2" t="str" cm="1">
        <f t="array" ref="A2:A3">'Elite Men'!A1:A2</f>
        <v>University / Institution</v>
      </c>
      <c r="B2" t="str" cm="1">
        <f t="array" ref="B2:B3">'Elite Men'!C1:C2</f>
        <v>Name</v>
      </c>
      <c r="C2" t="s">
        <v>48</v>
      </c>
    </row>
    <row r="3" spans="1:4">
      <c r="A3">
        <v>0</v>
      </c>
      <c r="B3">
        <v>0</v>
      </c>
      <c r="C3" s="3" t="e">
        <f>IF('Elite Men'!AS2, 'Elite Men'!AS2, "nil")</f>
        <v>#VALUE!</v>
      </c>
    </row>
    <row r="4" spans="1:4">
      <c r="A4" t="str" cm="1">
        <f t="array" ref="A4:A5">'Elite Women'!A2:A3</f>
        <v>University of Manchester</v>
      </c>
      <c r="B4" t="str" cm="1">
        <f t="array" ref="B4:B5">'Elite Women'!C2:C3</f>
        <v>Naomi Wright</v>
      </c>
      <c r="C4" s="3">
        <f>IF('Elite Women'!AI2, 'Elite Women'!AI2, "nil")</f>
        <v>100</v>
      </c>
    </row>
    <row r="5" spans="1:4">
      <c r="A5" t="str">
        <v>Portsmouth</v>
      </c>
      <c r="B5" t="str">
        <v>Gianna Webbe</v>
      </c>
      <c r="C5" s="3">
        <f>IF('Elite Women'!AI3, 'Elite Women'!AI3, "nil")</f>
        <v>87.642317729382697</v>
      </c>
    </row>
    <row r="10" spans="1:4">
      <c r="A10" s="39" t="s">
        <v>106</v>
      </c>
      <c r="B10" s="39" t="s">
        <v>108</v>
      </c>
    </row>
    <row r="11" spans="1:4">
      <c r="A11" s="39" t="s">
        <v>105</v>
      </c>
      <c r="B11" t="s">
        <v>70</v>
      </c>
      <c r="C11" t="s">
        <v>82</v>
      </c>
      <c r="D11" t="s">
        <v>81</v>
      </c>
    </row>
    <row r="12" spans="1:4">
      <c r="A12" s="40" t="s">
        <v>73</v>
      </c>
      <c r="B12" s="41"/>
      <c r="C12" s="41"/>
      <c r="D12" s="41" t="e">
        <v>#VALUE!</v>
      </c>
    </row>
    <row r="13" spans="1:4">
      <c r="A13" s="40" t="s">
        <v>69</v>
      </c>
      <c r="B13" s="41" t="e">
        <v>#VALUE!</v>
      </c>
      <c r="C13" s="41" t="e">
        <v>#VALUE!</v>
      </c>
      <c r="D13" s="41"/>
    </row>
    <row r="14" spans="1:4">
      <c r="A14" s="40" t="s">
        <v>107</v>
      </c>
      <c r="B14" s="41" t="e">
        <v>#VALUE!</v>
      </c>
      <c r="C14" s="41" t="e">
        <v>#VALUE!</v>
      </c>
      <c r="D14" s="41" t="e">
        <v>#VALUE!</v>
      </c>
    </row>
    <row r="21" spans="1:20">
      <c r="A21" s="40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>
      <c r="A22" s="40" t="s">
        <v>109</v>
      </c>
      <c r="B22" t="s">
        <v>110</v>
      </c>
      <c r="C22" t="s">
        <v>111</v>
      </c>
      <c r="D22" t="s">
        <v>112</v>
      </c>
      <c r="E22" t="s">
        <v>113</v>
      </c>
      <c r="F22" t="s">
        <v>114</v>
      </c>
      <c r="G22" t="s">
        <v>96</v>
      </c>
    </row>
    <row r="23" spans="1:20">
      <c r="A23" t="str">
        <f>A12</f>
        <v>Cardiff Met Gymnastics</v>
      </c>
      <c r="B23" t="str">
        <f>IFERROR(IF(LARGE(12:12, 1), LARGE(12:12,1),"n/a"), "")</f>
        <v/>
      </c>
      <c r="C23" t="str">
        <f>IFERROR(IF(LARGE(12:12, 2), LARGE(12:12,2),"n/a"), "")</f>
        <v/>
      </c>
      <c r="D23" t="str">
        <f>IFERROR(IF(LARGE(12:12, 3), LARGE(12:12,3),"n/a"), "")</f>
        <v/>
      </c>
      <c r="E23" t="str">
        <f>IFERROR(IF(LARGE(12:12, 4), LARGE(12:12,4),"n/a"), "")</f>
        <v/>
      </c>
      <c r="F23">
        <f>SUM(B23:E23)</f>
        <v>0</v>
      </c>
      <c r="G23">
        <f>RANK(F23, F$23:F$24,0)</f>
        <v>1</v>
      </c>
    </row>
    <row r="24" spans="1:20">
      <c r="A24" t="str">
        <f t="shared" ref="A24" si="0">A13</f>
        <v>Portsmouth</v>
      </c>
      <c r="B24" t="str">
        <f t="shared" ref="B24" si="1">IFERROR(IF(LARGE(13:13, 1), LARGE(13:13,1),"n/a"), "")</f>
        <v/>
      </c>
      <c r="C24" t="str">
        <f t="shared" ref="C24" si="2">IFERROR(IF(LARGE(13:13, 2), LARGE(13:13,2),"n/a"), "")</f>
        <v/>
      </c>
      <c r="D24" t="str">
        <f t="shared" ref="D24" si="3">IFERROR(IF(LARGE(13:13, 3), LARGE(13:13,3),"n/a"), "")</f>
        <v/>
      </c>
      <c r="E24" t="str">
        <f t="shared" ref="E24" si="4">IFERROR(IF(LARGE(13:13, 4), LARGE(13:13,4),"n/a"), "")</f>
        <v/>
      </c>
      <c r="F24">
        <f t="shared" ref="F24" si="5">SUM(B24:E24)</f>
        <v>0</v>
      </c>
      <c r="G24">
        <f>RANK(F24, F$23:F$24,0)</f>
        <v>1</v>
      </c>
    </row>
    <row r="25" spans="1:20" ht="16.5" thickBot="1"/>
    <row r="26" spans="1:20" ht="16.5" thickBot="1">
      <c r="A26" t="s">
        <v>109</v>
      </c>
      <c r="B26" t="s">
        <v>115</v>
      </c>
      <c r="C26" t="s">
        <v>116</v>
      </c>
      <c r="D26" t="s">
        <v>117</v>
      </c>
      <c r="E26" t="s">
        <v>118</v>
      </c>
      <c r="F26" t="s">
        <v>114</v>
      </c>
      <c r="G26" s="42" t="s">
        <v>96</v>
      </c>
    </row>
    <row r="27" spans="1:20">
      <c r="A27" t="str">
        <f>A23</f>
        <v>Cardiff Met Gymnastics</v>
      </c>
      <c r="B27" t="str" cm="1">
        <f t="array" ref="B27">IFERROR(_xlfn.XLOOKUP(1, ($C$3:$C$5 = B23) * ($A$3:$A$5 = $A23), $B$3:$B$5), "")</f>
        <v/>
      </c>
      <c r="C27" t="str" cm="1">
        <f t="array" ref="C27">IFERROR(_xlfn.XLOOKUP(1, ($C$3:$C$5 = C23) * ($A$3:$A$5 = $A23), $B$3:$B$5), "")</f>
        <v/>
      </c>
      <c r="D27" t="str" cm="1">
        <f t="array" ref="D27">IFERROR(_xlfn.XLOOKUP(1, ($C$3:$C$5 = D23) * ($A$3:$A$5 = $A23), $B$3:$B$5), "")</f>
        <v/>
      </c>
      <c r="E27" t="str" cm="1">
        <f t="array" ref="E27">IFERROR(_xlfn.XLOOKUP(1, ($C$3:$C$5 = E23) * ($A$3:$A$5 = $A23), $B$3:$B$5), "")</f>
        <v/>
      </c>
      <c r="F27">
        <f>SUM(B23:E23)</f>
        <v>0</v>
      </c>
      <c r="G27" s="43">
        <f>RANK(F23, F$23:F$24,0)</f>
        <v>1</v>
      </c>
    </row>
    <row r="28" spans="1:20">
      <c r="A28" t="str">
        <f>A24</f>
        <v>Portsmouth</v>
      </c>
      <c r="B28" t="str" cm="1">
        <f t="array" ref="B28">IFERROR(_xlfn.XLOOKUP(1, ($C$3:$C$5 = B24) * ($A$3:$A$5 = $A24), $B$3:$B$5), "")</f>
        <v/>
      </c>
      <c r="C28" t="str" cm="1">
        <f t="array" ref="C28">IFERROR(_xlfn.XLOOKUP(1, ($C$3:$C$5 = C24) * ($A$3:$A$5 = $A24), $B$3:$B$5), "")</f>
        <v/>
      </c>
      <c r="D28" t="str" cm="1">
        <f t="array" ref="D28">IFERROR(_xlfn.XLOOKUP(1, ($C$3:$C$5 = D24) * ($A$3:$A$5 = $A24), $B$3:$B$5), "")</f>
        <v/>
      </c>
      <c r="E28" t="str" cm="1">
        <f t="array" ref="E28">IFERROR(_xlfn.XLOOKUP(1, ($C$3:$C$5 = E24) * ($A$3:$A$5 = $A24), $B$3:$B$5), "")</f>
        <v/>
      </c>
      <c r="F28">
        <f>SUM(B24:E24)</f>
        <v>0</v>
      </c>
      <c r="G28" s="44">
        <f>RANK(F24, F$23:F$24,0)</f>
        <v>1</v>
      </c>
    </row>
  </sheetData>
  <phoneticPr fontId="3" type="noConversion"/>
  <pageMargins left="0.7" right="0.7" top="0.75" bottom="0.75" header="0.3" footer="0.3"/>
  <tableParts count="2">
    <tablePart r:id="rId2"/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517C8-8498-4673-9EF7-437EE9C6953F}">
  <dimension ref="A1:Z80"/>
  <sheetViews>
    <sheetView topLeftCell="A64" workbookViewId="0">
      <selection activeCell="E22" sqref="E22"/>
    </sheetView>
  </sheetViews>
  <sheetFormatPr defaultRowHeight="15.75"/>
  <cols>
    <col min="1" max="1" width="34" bestFit="1" customWidth="1"/>
    <col min="2" max="2" width="15.25" bestFit="1" customWidth="1"/>
    <col min="3" max="3" width="12.125" bestFit="1" customWidth="1"/>
    <col min="4" max="4" width="13.375" bestFit="1" customWidth="1"/>
    <col min="5" max="5" width="14.5" bestFit="1" customWidth="1"/>
    <col min="6" max="6" width="10.5" bestFit="1" customWidth="1"/>
    <col min="7" max="7" width="13.125" bestFit="1" customWidth="1"/>
    <col min="8" max="8" width="23.625" bestFit="1" customWidth="1"/>
    <col min="9" max="9" width="12.125" bestFit="1" customWidth="1"/>
    <col min="10" max="10" width="12.625" bestFit="1" customWidth="1"/>
    <col min="11" max="11" width="9.625" bestFit="1" customWidth="1"/>
    <col min="12" max="12" width="12.625" bestFit="1" customWidth="1"/>
    <col min="13" max="13" width="10.125" bestFit="1" customWidth="1"/>
    <col min="14" max="14" width="11.75" bestFit="1" customWidth="1"/>
    <col min="15" max="15" width="9.375" bestFit="1" customWidth="1"/>
    <col min="16" max="16" width="16.75" bestFit="1" customWidth="1"/>
    <col min="17" max="17" width="8.875" bestFit="1" customWidth="1"/>
    <col min="18" max="18" width="11.875" bestFit="1" customWidth="1"/>
    <col min="19" max="19" width="13.25" bestFit="1" customWidth="1"/>
    <col min="20" max="20" width="11.625" bestFit="1" customWidth="1"/>
    <col min="21" max="21" width="10.625" bestFit="1" customWidth="1"/>
    <col min="22" max="22" width="14.5" bestFit="1" customWidth="1"/>
    <col min="23" max="23" width="9.625" bestFit="1" customWidth="1"/>
    <col min="24" max="24" width="20" bestFit="1" customWidth="1"/>
    <col min="25" max="25" width="19.75" bestFit="1" customWidth="1"/>
    <col min="26" max="26" width="10.625" bestFit="1" customWidth="1"/>
    <col min="27" max="27" width="19.75" bestFit="1" customWidth="1"/>
    <col min="28" max="28" width="18.375" bestFit="1" customWidth="1"/>
    <col min="29" max="29" width="12.625" bestFit="1" customWidth="1"/>
    <col min="30" max="30" width="18.25" bestFit="1" customWidth="1"/>
    <col min="31" max="31" width="18.125" bestFit="1" customWidth="1"/>
    <col min="32" max="32" width="14.125" bestFit="1" customWidth="1"/>
    <col min="33" max="33" width="13.125" bestFit="1" customWidth="1"/>
    <col min="34" max="34" width="12.75" bestFit="1" customWidth="1"/>
    <col min="35" max="35" width="11.875" bestFit="1" customWidth="1"/>
    <col min="36" max="36" width="14" bestFit="1" customWidth="1"/>
    <col min="37" max="38" width="11.875" bestFit="1" customWidth="1"/>
    <col min="39" max="39" width="12.25" bestFit="1" customWidth="1"/>
    <col min="40" max="40" width="11.875" bestFit="1" customWidth="1"/>
    <col min="41" max="41" width="14" bestFit="1" customWidth="1"/>
    <col min="42" max="42" width="11.875" bestFit="1" customWidth="1"/>
    <col min="43" max="43" width="11.25" bestFit="1" customWidth="1"/>
    <col min="44" max="44" width="23.625" bestFit="1" customWidth="1"/>
    <col min="45" max="45" width="15.375" bestFit="1" customWidth="1"/>
    <col min="46" max="47" width="11.875" bestFit="1" customWidth="1"/>
    <col min="48" max="48" width="16" bestFit="1" customWidth="1"/>
    <col min="49" max="49" width="15.25" bestFit="1" customWidth="1"/>
    <col min="50" max="50" width="14.625" bestFit="1" customWidth="1"/>
    <col min="51" max="51" width="12.125" bestFit="1" customWidth="1"/>
    <col min="52" max="52" width="16.5" bestFit="1" customWidth="1"/>
    <col min="53" max="53" width="14.625" bestFit="1" customWidth="1"/>
    <col min="54" max="54" width="11.875" bestFit="1" customWidth="1"/>
    <col min="55" max="55" width="11.75" bestFit="1" customWidth="1"/>
    <col min="56" max="56" width="13.875" bestFit="1" customWidth="1"/>
    <col min="57" max="57" width="12.625" bestFit="1" customWidth="1"/>
    <col min="58" max="58" width="11.875" bestFit="1" customWidth="1"/>
    <col min="59" max="59" width="13.25" bestFit="1" customWidth="1"/>
    <col min="60" max="60" width="13.75" bestFit="1" customWidth="1"/>
    <col min="61" max="61" width="11.875" bestFit="1" customWidth="1"/>
    <col min="62" max="62" width="12.75" bestFit="1" customWidth="1"/>
    <col min="63" max="63" width="17.375" bestFit="1" customWidth="1"/>
    <col min="64" max="64" width="16" bestFit="1" customWidth="1"/>
    <col min="65" max="65" width="12.625" bestFit="1" customWidth="1"/>
    <col min="66" max="66" width="15" bestFit="1" customWidth="1"/>
    <col min="67" max="67" width="12.375" bestFit="1" customWidth="1"/>
    <col min="68" max="68" width="15.25" bestFit="1" customWidth="1"/>
    <col min="69" max="69" width="11.875" bestFit="1" customWidth="1"/>
    <col min="70" max="70" width="12.625" bestFit="1" customWidth="1"/>
    <col min="71" max="71" width="15.5" bestFit="1" customWidth="1"/>
    <col min="72" max="72" width="22.375" bestFit="1" customWidth="1"/>
    <col min="73" max="73" width="15.25" bestFit="1" customWidth="1"/>
    <col min="74" max="74" width="12.625" bestFit="1" customWidth="1"/>
    <col min="75" max="75" width="11.875" bestFit="1" customWidth="1"/>
    <col min="76" max="76" width="14.625" bestFit="1" customWidth="1"/>
    <col min="77" max="77" width="15.5" bestFit="1" customWidth="1"/>
    <col min="78" max="78" width="11.875" bestFit="1" customWidth="1"/>
  </cols>
  <sheetData>
    <row r="1" spans="1:3">
      <c r="A1" t="str" cm="1">
        <f t="array" ref="A1:A20">'Advanced Women'!A1:A20</f>
        <v>University / Institution</v>
      </c>
      <c r="B1" t="str" cm="1">
        <f t="array" ref="B1:B20">'Advanced Women'!C1:C20</f>
        <v>Name</v>
      </c>
      <c r="C1" t="s">
        <v>48</v>
      </c>
    </row>
    <row r="2" spans="1:3">
      <c r="A2" t="str">
        <v>Leeds Beckett</v>
      </c>
      <c r="B2" t="str">
        <v>Rebekah Mooney</v>
      </c>
      <c r="C2">
        <f>IF('Advanced Women'!AC2, 'Advanced Women'!AC2, "nil")</f>
        <v>100</v>
      </c>
    </row>
    <row r="3" spans="1:3">
      <c r="A3" t="str">
        <v>Newcastle University</v>
      </c>
      <c r="B3" t="str">
        <v>Harriet Clifford</v>
      </c>
      <c r="C3">
        <f>IF('Advanced Women'!AC3, 'Advanced Women'!AC3, "nil")</f>
        <v>99.524895477004932</v>
      </c>
    </row>
    <row r="4" spans="1:3">
      <c r="A4" t="str">
        <v>University of Leeds</v>
      </c>
      <c r="B4" t="str">
        <v>Madeline Hartnoll</v>
      </c>
      <c r="C4">
        <f>IF('Advanced Women'!AC4, 'Advanced Women'!AC4, "nil")</f>
        <v>97.553890427322571</v>
      </c>
    </row>
    <row r="5" spans="1:3">
      <c r="A5" t="str">
        <v>UEA Gymnastics Club</v>
      </c>
      <c r="B5" t="str">
        <v>Lucy Griffiths</v>
      </c>
      <c r="C5">
        <f>IF('Advanced Women'!AC5, 'Advanced Women'!AC5, "nil")</f>
        <v>94.841722321767918</v>
      </c>
    </row>
    <row r="6" spans="1:3">
      <c r="A6" t="str">
        <v>Loughborough</v>
      </c>
      <c r="B6" t="str">
        <v>Heather Bolton</v>
      </c>
      <c r="C6">
        <f>IF('Advanced Women'!AC6, 'Advanced Women'!AC6, "nil")</f>
        <v>94.41005592658955</v>
      </c>
    </row>
    <row r="7" spans="1:3">
      <c r="A7" t="str">
        <v>Loughborough</v>
      </c>
      <c r="B7" t="str">
        <v>Alice Ferriday</v>
      </c>
      <c r="C7">
        <f>IF('Advanced Women'!AC7, 'Advanced Women'!AC7, "nil")</f>
        <v>94.3883368626812</v>
      </c>
    </row>
    <row r="8" spans="1:3">
      <c r="A8" t="str">
        <v>Newcastle University</v>
      </c>
      <c r="B8" t="str">
        <v>Olivia Clark-Neufville</v>
      </c>
      <c r="C8">
        <f>IF('Advanced Women'!AC8, 'Advanced Women'!AC8, "nil")</f>
        <v>94.002823478308073</v>
      </c>
    </row>
    <row r="9" spans="1:3">
      <c r="A9" t="str">
        <v>Edinburgh University</v>
      </c>
      <c r="B9" t="str">
        <v>Aisling Hurley</v>
      </c>
      <c r="C9">
        <f>IF('Advanced Women'!AC9, 'Advanced Women'!AC9, "nil")</f>
        <v>93.934951403594482</v>
      </c>
    </row>
    <row r="10" spans="1:3">
      <c r="A10" t="str">
        <v>University of Leeds</v>
      </c>
      <c r="B10" t="str">
        <v>Zoe Harris</v>
      </c>
      <c r="C10">
        <f>IF('Advanced Women'!AC10, 'Advanced Women'!AC10, "nil")</f>
        <v>93.731335179453751</v>
      </c>
    </row>
    <row r="11" spans="1:3">
      <c r="A11" t="str">
        <v>Portsmouth</v>
      </c>
      <c r="B11" t="str">
        <v>Molly Robson</v>
      </c>
      <c r="C11">
        <f>IF('Advanced Women'!AC11, 'Advanced Women'!AC11, "nil")</f>
        <v>92.509637834609322</v>
      </c>
    </row>
    <row r="12" spans="1:3">
      <c r="A12" t="str">
        <v>Loughborough</v>
      </c>
      <c r="B12" t="str">
        <v>Lara Coyle</v>
      </c>
      <c r="C12">
        <f>IF('Advanced Women'!AC12, 'Advanced Women'!AC12, "nil")</f>
        <v>92.352174621273804</v>
      </c>
    </row>
    <row r="13" spans="1:3">
      <c r="A13" t="str">
        <v>Leeds Beckett</v>
      </c>
      <c r="B13" t="str">
        <v>Meg Parsley</v>
      </c>
      <c r="C13">
        <f>IF('Advanced Women'!AC13, 'Advanced Women'!AC13, "nil")</f>
        <v>91.152196340337738</v>
      </c>
    </row>
    <row r="14" spans="1:3">
      <c r="A14" t="str">
        <v>Edinburgh University</v>
      </c>
      <c r="B14" t="str">
        <v>Lauren Thomson</v>
      </c>
      <c r="C14">
        <f>IF('Advanced Women'!AC14, 'Advanced Women'!AC14, "nil")</f>
        <v>90.948580116196993</v>
      </c>
    </row>
    <row r="15" spans="1:3">
      <c r="A15" t="str">
        <v>University of Nottingham</v>
      </c>
      <c r="B15" t="str">
        <v>Sandy Xaferri</v>
      </c>
      <c r="C15">
        <f>IF('Advanced Women'!AC15, 'Advanced Women'!AC15, "nil")</f>
        <v>90.701525764239548</v>
      </c>
    </row>
    <row r="16" spans="1:3">
      <c r="A16" t="str">
        <v>Loughborough</v>
      </c>
      <c r="B16" t="str">
        <v>Alex McAulay</v>
      </c>
      <c r="C16" t="str">
        <f>IF('Advanced Women'!AC43, 'Advanced Women'!AC43, "nil")</f>
        <v>nil</v>
      </c>
    </row>
    <row r="17" spans="1:3">
      <c r="A17" t="str">
        <v>Edinburgh University</v>
      </c>
      <c r="B17" t="str">
        <v>Heather Gault</v>
      </c>
      <c r="C17">
        <f>IF('Advanced Women'!AC16, 'Advanced Women'!AC16, "nil")</f>
        <v>89.68344464353585</v>
      </c>
    </row>
    <row r="18" spans="1:3">
      <c r="A18" t="str">
        <v>Loughborough</v>
      </c>
      <c r="B18" t="str">
        <v>Chloe Williams</v>
      </c>
      <c r="C18">
        <f>IF('Advanced Women'!AC17, 'Advanced Women'!AC17, "nil")</f>
        <v>88.597491448118575</v>
      </c>
    </row>
    <row r="19" spans="1:3">
      <c r="A19" t="str">
        <v>UEA Gymnastics Club</v>
      </c>
      <c r="B19" t="str">
        <v>Eve Linfoot</v>
      </c>
      <c r="C19">
        <f>IF('Advanced Women'!AC18, 'Advanced Women'!AC18, "nil")</f>
        <v>86.333279035673556</v>
      </c>
    </row>
    <row r="20" spans="1:3">
      <c r="A20" t="str">
        <v>Loughborough</v>
      </c>
      <c r="B20" t="str">
        <v>Alice Corden</v>
      </c>
      <c r="C20">
        <f>IF('Advanced Women'!AC19, 'Advanced Women'!AC19, "nil")</f>
        <v>85.611120160721072</v>
      </c>
    </row>
    <row r="21" spans="1:3">
      <c r="C21">
        <f>IF('Advanced Women'!AC20, 'Advanced Women'!AC20, "nil")</f>
        <v>85.157734701634368</v>
      </c>
    </row>
    <row r="22" spans="1:3">
      <c r="A22" t="str" cm="1">
        <f t="array" ref="A22:A26">'Advanced Men'!A2:A6</f>
        <v>Newcastle University</v>
      </c>
      <c r="B22" t="str" cm="1">
        <f t="array" ref="B22:B26">'Advanced Men'!C2:C6</f>
        <v>Archie Baker</v>
      </c>
      <c r="C22">
        <f>IF('Advanced Men'!AM2, 'Advanced Men'!AM2, "nil")</f>
        <v>100</v>
      </c>
    </row>
    <row r="23" spans="1:3">
      <c r="A23" t="str">
        <v>Portsmouth</v>
      </c>
      <c r="B23" t="str">
        <v>Robbie White</v>
      </c>
      <c r="C23">
        <f>IF('Advanced Men'!AM3, 'Advanced Men'!AM3, "nil")</f>
        <v>91.468682505399542</v>
      </c>
    </row>
    <row r="24" spans="1:3">
      <c r="A24" t="str">
        <v>University of Birmingham Gymnastics</v>
      </c>
      <c r="B24" t="str">
        <v>Archie Belfield</v>
      </c>
      <c r="C24">
        <f>IF('Advanced Men'!AM4, 'Advanced Men'!AM4, "nil")</f>
        <v>90.388768898488109</v>
      </c>
    </row>
    <row r="25" spans="1:3">
      <c r="A25" t="str">
        <v>University of Nottingham</v>
      </c>
      <c r="B25" t="str">
        <v>Kieran Craig</v>
      </c>
      <c r="C25">
        <f>IF('Advanced Men'!AM5, 'Advanced Men'!AM5, "nil")</f>
        <v>90.280777537796965</v>
      </c>
    </row>
    <row r="26" spans="1:3">
      <c r="A26" t="str">
        <v>Edinburgh University</v>
      </c>
      <c r="B26" t="str">
        <v>Neil McCallum</v>
      </c>
      <c r="C26">
        <f>IF('Advanced Men'!AM6, 'Advanced Men'!AM6, "nil")</f>
        <v>89.632829373650097</v>
      </c>
    </row>
    <row r="41" spans="1:26">
      <c r="A41" s="39" t="s">
        <v>106</v>
      </c>
      <c r="B41" s="39" t="s">
        <v>108</v>
      </c>
    </row>
    <row r="42" spans="1:26">
      <c r="A42" s="39" t="s">
        <v>105</v>
      </c>
      <c r="B42" t="s">
        <v>85</v>
      </c>
      <c r="C42" t="s">
        <v>87</v>
      </c>
      <c r="D42" t="s">
        <v>97</v>
      </c>
      <c r="E42" t="s">
        <v>90</v>
      </c>
      <c r="F42" t="s">
        <v>91</v>
      </c>
      <c r="G42" t="s">
        <v>84</v>
      </c>
      <c r="H42" t="s">
        <v>86</v>
      </c>
      <c r="I42" t="s">
        <v>83</v>
      </c>
      <c r="J42" t="s">
        <v>88</v>
      </c>
      <c r="K42" t="s">
        <v>89</v>
      </c>
      <c r="L42" t="s">
        <v>72</v>
      </c>
      <c r="M42" t="s">
        <v>94</v>
      </c>
      <c r="N42" t="s">
        <v>141</v>
      </c>
      <c r="O42" t="s">
        <v>142</v>
      </c>
      <c r="P42" t="s">
        <v>143</v>
      </c>
      <c r="Q42" t="s">
        <v>144</v>
      </c>
      <c r="R42" t="s">
        <v>145</v>
      </c>
      <c r="S42" t="s">
        <v>146</v>
      </c>
      <c r="T42" t="s">
        <v>148</v>
      </c>
      <c r="U42" t="s">
        <v>149</v>
      </c>
      <c r="V42" t="s">
        <v>150</v>
      </c>
      <c r="W42" t="s">
        <v>126</v>
      </c>
      <c r="X42" t="s">
        <v>99</v>
      </c>
      <c r="Y42" t="s">
        <v>127</v>
      </c>
      <c r="Z42" t="s">
        <v>180</v>
      </c>
    </row>
    <row r="43" spans="1:26">
      <c r="A43" s="40" t="s">
        <v>73</v>
      </c>
      <c r="B43" s="41" t="e">
        <v>#VALUE!</v>
      </c>
      <c r="C43" s="41" t="e">
        <v>#VALUE!</v>
      </c>
      <c r="D43" s="41"/>
      <c r="E43" s="41"/>
      <c r="F43" s="41"/>
      <c r="G43" s="41"/>
      <c r="H43" s="41" t="e">
        <v>#VALUE!</v>
      </c>
      <c r="I43" s="41"/>
      <c r="J43" s="41"/>
      <c r="K43" s="41"/>
      <c r="L43" s="41"/>
      <c r="M43" s="41" t="e">
        <v>#VALUE!</v>
      </c>
      <c r="N43" s="41"/>
      <c r="O43" s="41"/>
      <c r="P43" s="41"/>
      <c r="Q43" s="41"/>
      <c r="R43" s="41" t="e">
        <v>#VALUE!</v>
      </c>
      <c r="S43" s="41" t="e">
        <v>#VALUE!</v>
      </c>
      <c r="T43" s="41" t="e">
        <v>#VALUE!</v>
      </c>
      <c r="U43" s="41"/>
      <c r="V43" s="41"/>
      <c r="W43" s="41"/>
      <c r="X43" s="41"/>
      <c r="Y43" s="41"/>
      <c r="Z43" s="41"/>
    </row>
    <row r="44" spans="1:26">
      <c r="A44" s="40" t="s">
        <v>69</v>
      </c>
      <c r="B44" s="41"/>
      <c r="C44" s="41"/>
      <c r="D44" s="41"/>
      <c r="E44" s="41"/>
      <c r="F44" s="41"/>
      <c r="G44" s="41"/>
      <c r="H44" s="41"/>
      <c r="I44" s="41"/>
      <c r="J44" s="41" t="e">
        <v>#VALUE!</v>
      </c>
      <c r="K44" s="41" t="e">
        <v>#VALUE!</v>
      </c>
      <c r="L44" s="41" t="e">
        <v>#VALUE!</v>
      </c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>
      <c r="A45" s="40" t="s">
        <v>74</v>
      </c>
      <c r="B45" s="41"/>
      <c r="C45" s="41"/>
      <c r="D45" s="41"/>
      <c r="E45" s="41" t="e">
        <v>#VALUE!</v>
      </c>
      <c r="F45" s="41" t="e">
        <v>#VALUE!</v>
      </c>
      <c r="G45" s="41" t="e">
        <v>#VALUE!</v>
      </c>
      <c r="H45" s="41"/>
      <c r="I45" s="41" t="e">
        <v>#VALUE!</v>
      </c>
      <c r="J45" s="41"/>
      <c r="K45" s="41"/>
      <c r="L45" s="41"/>
      <c r="M45" s="41"/>
      <c r="N45" s="41"/>
      <c r="O45" s="41" t="e">
        <v>#VALUE!</v>
      </c>
      <c r="P45" s="41" t="e">
        <v>#VALUE!</v>
      </c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>
      <c r="A46" s="40" t="s">
        <v>75</v>
      </c>
      <c r="B46" s="41"/>
      <c r="C46" s="41"/>
      <c r="D46" s="41" t="e">
        <v>#VALUE!</v>
      </c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>
      <c r="A47" s="40" t="s">
        <v>136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 t="e">
        <v>#VALUE!</v>
      </c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>
      <c r="A48" s="40" t="s">
        <v>125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 t="e">
        <v>#VALUE!</v>
      </c>
      <c r="R48" s="41"/>
      <c r="S48" s="41"/>
      <c r="T48" s="41"/>
      <c r="U48" s="41"/>
      <c r="V48" s="41"/>
      <c r="W48" s="41"/>
      <c r="X48" s="41"/>
      <c r="Y48" s="41" t="e">
        <v>#VALUE!</v>
      </c>
      <c r="Z48" s="41"/>
    </row>
    <row r="49" spans="1:26">
      <c r="A49" s="40" t="s">
        <v>124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 t="e">
        <v>#VALUE!</v>
      </c>
      <c r="V49" s="41" t="e">
        <v>#VALUE!</v>
      </c>
      <c r="W49" s="41" t="e">
        <v>#VALUE!</v>
      </c>
      <c r="X49" s="41"/>
      <c r="Y49" s="41"/>
      <c r="Z49" s="41"/>
    </row>
    <row r="50" spans="1:26">
      <c r="A50" s="40" t="s">
        <v>98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 t="e">
        <v>#VALUE!</v>
      </c>
      <c r="Y50" s="41"/>
      <c r="Z50" s="41"/>
    </row>
    <row r="51" spans="1:26">
      <c r="A51" s="40" t="s">
        <v>181</v>
      </c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 t="e">
        <v>#VALUE!</v>
      </c>
    </row>
    <row r="60" spans="1:26">
      <c r="A60" t="s">
        <v>109</v>
      </c>
      <c r="B60" t="s">
        <v>110</v>
      </c>
      <c r="C60" t="s">
        <v>111</v>
      </c>
      <c r="D60" t="s">
        <v>112</v>
      </c>
      <c r="E60" t="s">
        <v>113</v>
      </c>
      <c r="F60" t="s">
        <v>114</v>
      </c>
      <c r="G60" t="s">
        <v>96</v>
      </c>
    </row>
    <row r="61" spans="1:26">
      <c r="A61" t="str">
        <f>A43</f>
        <v>Cardiff Met Gymnastics</v>
      </c>
      <c r="B61" t="str">
        <f>IFERROR(IF(LARGE(43:43, 1), LARGE(43:43,1),"n/a"), "")</f>
        <v/>
      </c>
      <c r="C61" t="str">
        <f>IFERROR(IF(LARGE(43:43, 2), LARGE(43:43,2),"n/a"), "")</f>
        <v/>
      </c>
      <c r="D61" t="str">
        <f>IFERROR(IF(LARGE(43:43, 3), LARGE(43:43,3),"n/a"), "")</f>
        <v/>
      </c>
      <c r="E61" t="str">
        <f>IFERROR(IF(LARGE(43:43, 4), LARGE(43:43,4),"n/a"), "")</f>
        <v/>
      </c>
      <c r="F61">
        <f>SUM(B61:E61)</f>
        <v>0</v>
      </c>
      <c r="G61">
        <f t="shared" ref="G61:G68" si="0">RANK(F61, F$61:F$68,0)</f>
        <v>1</v>
      </c>
    </row>
    <row r="62" spans="1:26">
      <c r="A62" t="str">
        <f t="shared" ref="A62:A69" si="1">A44</f>
        <v>Portsmouth</v>
      </c>
      <c r="B62" t="str">
        <f t="shared" ref="B62:B69" si="2">IFERROR(IF(LARGE(44:44, 1), LARGE(44:44,1),"n/a"), "")</f>
        <v/>
      </c>
      <c r="C62" t="str">
        <f t="shared" ref="C62:C69" si="3">IFERROR(IF(LARGE(44:44, 2), LARGE(44:44,2),"n/a"), "")</f>
        <v/>
      </c>
      <c r="D62" t="str">
        <f t="shared" ref="D62:D69" si="4">IFERROR(IF(LARGE(44:44, 3), LARGE(44:44,3),"n/a"), "")</f>
        <v/>
      </c>
      <c r="E62" t="str">
        <f t="shared" ref="E62:E69" si="5">IFERROR(IF(LARGE(44:44, 4), LARGE(44:44,4),"n/a"), "")</f>
        <v/>
      </c>
      <c r="F62">
        <f t="shared" ref="F62:F68" si="6">SUM(B62:E62)</f>
        <v>0</v>
      </c>
      <c r="G62">
        <f t="shared" si="0"/>
        <v>1</v>
      </c>
    </row>
    <row r="63" spans="1:26">
      <c r="A63" t="str">
        <f t="shared" si="1"/>
        <v>UEA Gymnastics Club</v>
      </c>
      <c r="B63" t="str">
        <f t="shared" si="2"/>
        <v/>
      </c>
      <c r="C63" t="str">
        <f t="shared" si="3"/>
        <v/>
      </c>
      <c r="D63" t="str">
        <f t="shared" si="4"/>
        <v/>
      </c>
      <c r="E63" t="str">
        <f t="shared" si="5"/>
        <v/>
      </c>
      <c r="F63">
        <f t="shared" si="6"/>
        <v>0</v>
      </c>
      <c r="G63">
        <f t="shared" si="0"/>
        <v>1</v>
      </c>
    </row>
    <row r="64" spans="1:26">
      <c r="A64" t="str">
        <f t="shared" si="1"/>
        <v>University of Birmingham Gymnastics</v>
      </c>
      <c r="B64" t="str">
        <f t="shared" si="2"/>
        <v/>
      </c>
      <c r="C64" t="str">
        <f t="shared" si="3"/>
        <v/>
      </c>
      <c r="D64" t="str">
        <f t="shared" si="4"/>
        <v/>
      </c>
      <c r="E64" t="str">
        <f t="shared" si="5"/>
        <v/>
      </c>
      <c r="F64">
        <f t="shared" si="6"/>
        <v>0</v>
      </c>
      <c r="G64">
        <f t="shared" si="0"/>
        <v>1</v>
      </c>
    </row>
    <row r="65" spans="1:7">
      <c r="A65" t="str">
        <f t="shared" si="1"/>
        <v>FXU (falmouth and Exeter)</v>
      </c>
      <c r="B65" t="str">
        <f t="shared" si="2"/>
        <v/>
      </c>
      <c r="C65" t="str">
        <f t="shared" si="3"/>
        <v/>
      </c>
      <c r="D65" t="str">
        <f t="shared" si="4"/>
        <v/>
      </c>
      <c r="E65" t="str">
        <f t="shared" si="5"/>
        <v/>
      </c>
      <c r="F65">
        <f t="shared" si="6"/>
        <v>0</v>
      </c>
      <c r="G65">
        <f t="shared" si="0"/>
        <v>1</v>
      </c>
    </row>
    <row r="66" spans="1:7">
      <c r="A66" t="str">
        <f t="shared" si="1"/>
        <v>University of Surrey Gymnastics</v>
      </c>
      <c r="B66" t="str">
        <f t="shared" si="2"/>
        <v/>
      </c>
      <c r="C66" t="str">
        <f t="shared" si="3"/>
        <v/>
      </c>
      <c r="D66" t="str">
        <f t="shared" si="4"/>
        <v/>
      </c>
      <c r="E66" t="str">
        <f t="shared" si="5"/>
        <v/>
      </c>
      <c r="F66">
        <f t="shared" si="6"/>
        <v>0</v>
      </c>
      <c r="G66">
        <f t="shared" si="0"/>
        <v>1</v>
      </c>
    </row>
    <row r="67" spans="1:7">
      <c r="A67" t="str">
        <f t="shared" si="1"/>
        <v>University of Southampton</v>
      </c>
      <c r="B67" t="str">
        <f t="shared" si="2"/>
        <v/>
      </c>
      <c r="C67" t="str">
        <f t="shared" si="3"/>
        <v/>
      </c>
      <c r="D67" t="str">
        <f t="shared" si="4"/>
        <v/>
      </c>
      <c r="E67" t="str">
        <f t="shared" si="5"/>
        <v/>
      </c>
      <c r="F67">
        <f t="shared" si="6"/>
        <v>0</v>
      </c>
      <c r="G67">
        <f t="shared" si="0"/>
        <v>1</v>
      </c>
    </row>
    <row r="68" spans="1:7">
      <c r="A68" t="str">
        <f t="shared" si="1"/>
        <v>University of London Gymnastics Club</v>
      </c>
      <c r="B68" t="str">
        <f t="shared" si="2"/>
        <v/>
      </c>
      <c r="C68" t="str">
        <f t="shared" si="3"/>
        <v/>
      </c>
      <c r="D68" t="str">
        <f t="shared" si="4"/>
        <v/>
      </c>
      <c r="E68" t="str">
        <f t="shared" si="5"/>
        <v/>
      </c>
      <c r="F68">
        <f t="shared" si="6"/>
        <v>0</v>
      </c>
      <c r="G68">
        <f t="shared" si="0"/>
        <v>1</v>
      </c>
    </row>
    <row r="69" spans="1:7">
      <c r="A69" t="str">
        <f t="shared" si="1"/>
        <v>KCL Lions Cheerleading and Gymnastics</v>
      </c>
      <c r="B69" t="str">
        <f t="shared" si="2"/>
        <v/>
      </c>
      <c r="C69" t="str">
        <f t="shared" si="3"/>
        <v/>
      </c>
      <c r="D69" t="str">
        <f t="shared" si="4"/>
        <v/>
      </c>
      <c r="E69" t="str">
        <f t="shared" si="5"/>
        <v/>
      </c>
      <c r="F69">
        <f t="shared" ref="F69" si="7">SUM(B69:E69)</f>
        <v>0</v>
      </c>
      <c r="G69">
        <f t="shared" ref="G69" si="8">RANK(F69, F$61:F$68,0)</f>
        <v>1</v>
      </c>
    </row>
    <row r="71" spans="1:7">
      <c r="A71" t="s">
        <v>109</v>
      </c>
      <c r="B71" t="s">
        <v>115</v>
      </c>
      <c r="C71" t="s">
        <v>116</v>
      </c>
      <c r="D71" t="s">
        <v>117</v>
      </c>
      <c r="E71" t="s">
        <v>118</v>
      </c>
      <c r="F71" t="s">
        <v>114</v>
      </c>
      <c r="G71" t="s">
        <v>96</v>
      </c>
    </row>
    <row r="72" spans="1:7">
      <c r="A72" t="str">
        <f t="shared" ref="A72:A80" si="9">A61</f>
        <v>Cardiff Met Gymnastics</v>
      </c>
      <c r="B72" t="str" cm="1">
        <f t="array" ref="B72">IFERROR(_xlfn.XLOOKUP(1, ($C$2:$C$39 = B61) * ($A$2:$A$39 = $A61), $B$2:$B$39), "")</f>
        <v/>
      </c>
      <c r="C72" t="str" cm="1">
        <f t="array" ref="C72">IFERROR(_xlfn.XLOOKUP(1, ($C$2:$C$39 = C61) * ($A$2:$A$39 = $A61), $B$2:$B$39), "")</f>
        <v/>
      </c>
      <c r="D72" t="str" cm="1">
        <f t="array" ref="D72">IFERROR(_xlfn.XLOOKUP(1, ($C$2:$C$39 = D61) * ($A$2:$A$39 = $A61), $B$2:$B$39), "")</f>
        <v/>
      </c>
      <c r="E72" t="str" cm="1">
        <f t="array" ref="E72">IFERROR(_xlfn.XLOOKUP(1, ($C$2:$C$39 = E61) * ($A$2:$A$39 = $A61), $B$2:$B$39), "")</f>
        <v/>
      </c>
      <c r="F72">
        <f t="shared" ref="F72:F78" si="10">SUM(B61:E61)</f>
        <v>0</v>
      </c>
      <c r="G72">
        <f>RANK(F72, F$61:F$69,0)</f>
        <v>1</v>
      </c>
    </row>
    <row r="73" spans="1:7">
      <c r="A73" t="str">
        <f t="shared" si="9"/>
        <v>Portsmouth</v>
      </c>
      <c r="B73" t="str" cm="1">
        <f t="array" ref="B73">IFERROR(_xlfn.XLOOKUP(1, ($C$2:$C$39 = B62) * ($A$2:$A$39 = $A62), $B$2:$B$39), "")</f>
        <v/>
      </c>
      <c r="C73" t="str" cm="1">
        <f t="array" ref="C73">IFERROR(_xlfn.XLOOKUP(1, ($C$2:$C$39 = C62) * ($A$2:$A$39 = $A62), $B$2:$B$39), "")</f>
        <v/>
      </c>
      <c r="D73" t="str" cm="1">
        <f t="array" ref="D73">IFERROR(_xlfn.XLOOKUP(1, ($C$2:$C$39 = D62) * ($A$2:$A$39 = $A62), $B$2:$B$39), "")</f>
        <v/>
      </c>
      <c r="E73" t="str" cm="1">
        <f t="array" ref="E73">IFERROR(_xlfn.XLOOKUP(1, ($C$2:$C$39 = E62) * ($A$2:$A$39 = $A62), $B$2:$B$39), "")</f>
        <v/>
      </c>
      <c r="F73">
        <f t="shared" si="10"/>
        <v>0</v>
      </c>
      <c r="G73">
        <f t="shared" ref="G73:G80" si="11">RANK(F73, F$61:F$69,0)</f>
        <v>1</v>
      </c>
    </row>
    <row r="74" spans="1:7">
      <c r="A74" t="str">
        <f t="shared" si="9"/>
        <v>UEA Gymnastics Club</v>
      </c>
      <c r="B74" t="str" cm="1">
        <f t="array" ref="B74">IFERROR(_xlfn.XLOOKUP(1, ($C$2:$C$39 = B63) * ($A$2:$A$39 = $A63), $B$2:$B$39), "")</f>
        <v/>
      </c>
      <c r="C74" t="str" cm="1">
        <f t="array" ref="C74">IFERROR(_xlfn.XLOOKUP(1, ($C$2:$C$39 = C63) * ($A$2:$A$39 = $A63), $B$2:$B$39), "")</f>
        <v/>
      </c>
      <c r="D74" t="str" cm="1">
        <f t="array" ref="D74">IFERROR(_xlfn.XLOOKUP(1, ($C$2:$C$39 = D63) * ($A$2:$A$39 = $A63), $B$2:$B$39), "")</f>
        <v/>
      </c>
      <c r="E74" t="str" cm="1">
        <f t="array" ref="E74">IFERROR(_xlfn.XLOOKUP(1, ($C$2:$C$39 = E63) * ($A$2:$A$39 = $A63), $B$2:$B$39), "")</f>
        <v/>
      </c>
      <c r="F74">
        <f t="shared" si="10"/>
        <v>0</v>
      </c>
      <c r="G74">
        <f t="shared" si="11"/>
        <v>1</v>
      </c>
    </row>
    <row r="75" spans="1:7">
      <c r="A75" t="str">
        <f t="shared" si="9"/>
        <v>University of Birmingham Gymnastics</v>
      </c>
      <c r="B75" t="str" cm="1">
        <f t="array" ref="B75">IFERROR(_xlfn.XLOOKUP(1, ($C$2:$C$39 = B64) * ($A$2:$A$39 = $A64), $B$2:$B$39), "")</f>
        <v/>
      </c>
      <c r="C75" t="str" cm="1">
        <f t="array" ref="C75">IFERROR(_xlfn.XLOOKUP(1, ($C$2:$C$39 = C64) * ($A$2:$A$39 = $A64), $B$2:$B$39), "")</f>
        <v/>
      </c>
      <c r="D75" t="str" cm="1">
        <f t="array" ref="D75">IFERROR(_xlfn.XLOOKUP(1, ($C$2:$C$39 = D64) * ($A$2:$A$39 = $A64), $B$2:$B$39), "")</f>
        <v/>
      </c>
      <c r="E75" t="str" cm="1">
        <f t="array" ref="E75">IFERROR(_xlfn.XLOOKUP(1, ($C$2:$C$39 = E64) * ($A$2:$A$39 = $A64), $B$2:$B$39), "")</f>
        <v/>
      </c>
      <c r="F75">
        <f t="shared" si="10"/>
        <v>0</v>
      </c>
      <c r="G75">
        <f t="shared" si="11"/>
        <v>1</v>
      </c>
    </row>
    <row r="76" spans="1:7">
      <c r="A76" t="str">
        <f t="shared" si="9"/>
        <v>FXU (falmouth and Exeter)</v>
      </c>
      <c r="B76" t="str" cm="1">
        <f t="array" ref="B76">IFERROR(_xlfn.XLOOKUP(1, ($C$2:$C$39 = B65) * ($A$2:$A$39 = $A65), $B$2:$B$39), "")</f>
        <v/>
      </c>
      <c r="C76" t="str" cm="1">
        <f t="array" ref="C76">IFERROR(_xlfn.XLOOKUP(1, ($C$2:$C$39 = C65) * ($A$2:$A$39 = $A65), $B$2:$B$39), "")</f>
        <v/>
      </c>
      <c r="D76" t="str" cm="1">
        <f t="array" ref="D76">IFERROR(_xlfn.XLOOKUP(1, ($C$2:$C$39 = D65) * ($A$2:$A$39 = $A65), $B$2:$B$39), "")</f>
        <v/>
      </c>
      <c r="E76" t="str" cm="1">
        <f t="array" ref="E76">IFERROR(_xlfn.XLOOKUP(1, ($C$2:$C$39 = E65) * ($A$2:$A$39 = $A65), $B$2:$B$39), "")</f>
        <v/>
      </c>
      <c r="F76">
        <f t="shared" si="10"/>
        <v>0</v>
      </c>
      <c r="G76">
        <f t="shared" si="11"/>
        <v>1</v>
      </c>
    </row>
    <row r="77" spans="1:7">
      <c r="A77" t="str">
        <f t="shared" si="9"/>
        <v>University of Surrey Gymnastics</v>
      </c>
      <c r="B77" t="str" cm="1">
        <f t="array" ref="B77">IFERROR(_xlfn.XLOOKUP(1, ($C$2:$C$39 = B66) * ($A$2:$A$39 = $A66), $B$2:$B$39), "")</f>
        <v/>
      </c>
      <c r="C77" t="str" cm="1">
        <f t="array" ref="C77">IFERROR(_xlfn.XLOOKUP(1, ($C$2:$C$39 = C66) * ($A$2:$A$39 = $A66), $B$2:$B$39), "")</f>
        <v/>
      </c>
      <c r="D77" t="str" cm="1">
        <f t="array" ref="D77">IFERROR(_xlfn.XLOOKUP(1, ($C$2:$C$39 = D66) * ($A$2:$A$39 = $A66), $B$2:$B$39), "")</f>
        <v/>
      </c>
      <c r="E77" t="str" cm="1">
        <f t="array" ref="E77">IFERROR(_xlfn.XLOOKUP(1, ($C$2:$C$39 = E66) * ($A$2:$A$39 = $A66), $B$2:$B$39), "")</f>
        <v/>
      </c>
      <c r="F77">
        <f t="shared" si="10"/>
        <v>0</v>
      </c>
      <c r="G77">
        <f t="shared" si="11"/>
        <v>1</v>
      </c>
    </row>
    <row r="78" spans="1:7">
      <c r="A78" t="str">
        <f t="shared" si="9"/>
        <v>University of Southampton</v>
      </c>
      <c r="B78" t="str" cm="1">
        <f t="array" ref="B78">IFERROR(_xlfn.XLOOKUP(1, ($C$2:$C$39 = B67) * ($A$2:$A$39 = $A67), $B$2:$B$39), "")</f>
        <v/>
      </c>
      <c r="C78" t="str" cm="1">
        <f t="array" ref="C78">IFERROR(_xlfn.XLOOKUP(1, ($C$2:$C$39 = C67) * ($A$2:$A$39 = $A67), $B$2:$B$39), "")</f>
        <v/>
      </c>
      <c r="D78" t="str" cm="1">
        <f t="array" ref="D78">IFERROR(_xlfn.XLOOKUP(1, ($C$2:$C$39 = D67) * ($A$2:$A$39 = $A67), $B$2:$B$39), "")</f>
        <v/>
      </c>
      <c r="E78" t="str" cm="1">
        <f t="array" ref="E78">IFERROR(_xlfn.XLOOKUP(1, ($C$2:$C$39 = E67) * ($A$2:$A$39 = $A67), $B$2:$B$39), "")</f>
        <v/>
      </c>
      <c r="F78">
        <f t="shared" si="10"/>
        <v>0</v>
      </c>
      <c r="G78">
        <f t="shared" si="11"/>
        <v>1</v>
      </c>
    </row>
    <row r="79" spans="1:7">
      <c r="A79" t="str">
        <f t="shared" si="9"/>
        <v>University of London Gymnastics Club</v>
      </c>
      <c r="B79" t="str" cm="1">
        <f t="array" ref="B79">IFERROR(_xlfn.XLOOKUP(1, ($C$2:$C$39 = B68) * ($A$2:$A$39 = $A68), $B$2:$B$39), "")</f>
        <v/>
      </c>
      <c r="C79" t="str" cm="1">
        <f t="array" ref="C79">IFERROR(_xlfn.XLOOKUP(1, ($C$2:$C$39 = C68) * ($A$2:$A$39 = $A68), $B$2:$B$39), "")</f>
        <v/>
      </c>
      <c r="D79" t="str" cm="1">
        <f t="array" ref="D79">IFERROR(_xlfn.XLOOKUP(1, ($C$2:$C$39 = D68) * ($A$2:$A$39 = $A68), $B$2:$B$39), "")</f>
        <v/>
      </c>
      <c r="E79" t="str" cm="1">
        <f t="array" ref="E79">IFERROR(_xlfn.XLOOKUP(1, ($C$2:$C$39 = E68) * ($A$2:$A$39 = $A68), $B$2:$B$39), "")</f>
        <v/>
      </c>
      <c r="F79">
        <f t="shared" ref="F79:F80" si="12">SUM(B68:E68)</f>
        <v>0</v>
      </c>
      <c r="G79">
        <f t="shared" si="11"/>
        <v>1</v>
      </c>
    </row>
    <row r="80" spans="1:7">
      <c r="A80" t="str">
        <f t="shared" si="9"/>
        <v>KCL Lions Cheerleading and Gymnastics</v>
      </c>
      <c r="B80" t="str" cm="1">
        <f t="array" ref="B80">IFERROR(_xlfn.XLOOKUP(1, ($C$2:$C$39 = B69) * ($A$2:$A$39 = $A69), $B$2:$B$39), "")</f>
        <v/>
      </c>
      <c r="C80" t="str" cm="1">
        <f t="array" ref="C80">IFERROR(_xlfn.XLOOKUP(1, ($C$2:$C$39 = C69) * ($A$2:$A$39 = $A69), $B$2:$B$39), "")</f>
        <v/>
      </c>
      <c r="D80" t="str" cm="1">
        <f t="array" ref="D80">IFERROR(_xlfn.XLOOKUP(1, ($C$2:$C$39 = D69) * ($A$2:$A$39 = $A69), $B$2:$B$39), "")</f>
        <v/>
      </c>
      <c r="E80" t="str" cm="1">
        <f t="array" ref="E80">IFERROR(_xlfn.XLOOKUP(1, ($C$2:$C$39 = E69) * ($A$2:$A$39 = $A69), $B$2:$B$39), "")</f>
        <v/>
      </c>
      <c r="F80">
        <f t="shared" si="12"/>
        <v>0</v>
      </c>
      <c r="G80">
        <f t="shared" si="11"/>
        <v>1</v>
      </c>
    </row>
  </sheetData>
  <phoneticPr fontId="3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69349-C422-4E4F-9642-3FAECE6FB485}">
  <dimension ref="A1:AF73"/>
  <sheetViews>
    <sheetView topLeftCell="A31" workbookViewId="0">
      <selection activeCell="E22" sqref="E22"/>
    </sheetView>
  </sheetViews>
  <sheetFormatPr defaultRowHeight="15.75"/>
  <cols>
    <col min="1" max="1" width="32.125" bestFit="1" customWidth="1"/>
    <col min="2" max="2" width="15.25" bestFit="1" customWidth="1"/>
    <col min="3" max="3" width="15.125" bestFit="1" customWidth="1"/>
    <col min="4" max="4" width="12.25" bestFit="1" customWidth="1"/>
    <col min="5" max="5" width="11.5" bestFit="1" customWidth="1"/>
    <col min="6" max="6" width="13.125" bestFit="1" customWidth="1"/>
    <col min="7" max="7" width="11.75" bestFit="1" customWidth="1"/>
    <col min="8" max="8" width="9.25" bestFit="1" customWidth="1"/>
    <col min="9" max="9" width="13.625" bestFit="1" customWidth="1"/>
    <col min="10" max="10" width="11.625" bestFit="1" customWidth="1"/>
    <col min="11" max="11" width="15.375" bestFit="1" customWidth="1"/>
    <col min="12" max="12" width="12.25" bestFit="1" customWidth="1"/>
    <col min="13" max="13" width="11.75" bestFit="1" customWidth="1"/>
    <col min="14" max="14" width="12.625" bestFit="1" customWidth="1"/>
    <col min="15" max="15" width="9.875" bestFit="1" customWidth="1"/>
    <col min="16" max="16" width="11.25" bestFit="1" customWidth="1"/>
    <col min="17" max="17" width="14.875" bestFit="1" customWidth="1"/>
    <col min="18" max="18" width="11.375" bestFit="1" customWidth="1"/>
    <col min="19" max="19" width="13.125" bestFit="1" customWidth="1"/>
    <col min="20" max="20" width="16.5" bestFit="1" customWidth="1"/>
    <col min="21" max="21" width="9.25" bestFit="1" customWidth="1"/>
    <col min="22" max="22" width="16.375" bestFit="1" customWidth="1"/>
    <col min="23" max="23" width="12.125" bestFit="1" customWidth="1"/>
    <col min="24" max="24" width="13.75" bestFit="1" customWidth="1"/>
    <col min="25" max="25" width="11.75" bestFit="1" customWidth="1"/>
    <col min="26" max="26" width="11" bestFit="1" customWidth="1"/>
    <col min="27" max="27" width="13.125" bestFit="1" customWidth="1"/>
    <col min="28" max="28" width="11.5" bestFit="1" customWidth="1"/>
    <col min="29" max="29" width="10.25" bestFit="1" customWidth="1"/>
    <col min="30" max="30" width="11.75" bestFit="1" customWidth="1"/>
    <col min="31" max="31" width="8.75" bestFit="1" customWidth="1"/>
    <col min="32" max="32" width="14.125" bestFit="1" customWidth="1"/>
    <col min="33" max="33" width="11.875" bestFit="1" customWidth="1"/>
    <col min="34" max="34" width="13.5" bestFit="1" customWidth="1"/>
    <col min="35" max="35" width="11.875" bestFit="1" customWidth="1"/>
    <col min="36" max="36" width="13.375" bestFit="1" customWidth="1"/>
    <col min="37" max="37" width="13.125" bestFit="1" customWidth="1"/>
    <col min="38" max="38" width="12.5" bestFit="1" customWidth="1"/>
    <col min="39" max="39" width="17.125" bestFit="1" customWidth="1"/>
    <col min="40" max="40" width="12.375" bestFit="1" customWidth="1"/>
    <col min="41" max="41" width="11.875" bestFit="1" customWidth="1"/>
    <col min="42" max="42" width="12.25" bestFit="1" customWidth="1"/>
    <col min="43" max="43" width="12.125" bestFit="1" customWidth="1"/>
    <col min="44" max="44" width="14.25" bestFit="1" customWidth="1"/>
    <col min="45" max="45" width="12.75" bestFit="1" customWidth="1"/>
    <col min="46" max="46" width="14.75" bestFit="1" customWidth="1"/>
    <col min="47" max="49" width="11.875" bestFit="1" customWidth="1"/>
    <col min="50" max="50" width="14.75" bestFit="1" customWidth="1"/>
    <col min="51" max="51" width="13.625" bestFit="1" customWidth="1"/>
    <col min="52" max="52" width="15" bestFit="1" customWidth="1"/>
    <col min="53" max="53" width="10.25" bestFit="1" customWidth="1"/>
    <col min="54" max="54" width="12.75" bestFit="1" customWidth="1"/>
    <col min="55" max="55" width="14.875" bestFit="1" customWidth="1"/>
    <col min="56" max="56" width="20" bestFit="1" customWidth="1"/>
    <col min="57" max="57" width="12.625" bestFit="1" customWidth="1"/>
    <col min="58" max="58" width="11.875" bestFit="1" customWidth="1"/>
    <col min="59" max="59" width="19.625" bestFit="1" customWidth="1"/>
    <col min="60" max="60" width="11.75" bestFit="1" customWidth="1"/>
    <col min="61" max="62" width="11.875" bestFit="1" customWidth="1"/>
  </cols>
  <sheetData>
    <row r="1" spans="1:3">
      <c r="A1" t="str" cm="1">
        <f t="array" ref="A1:A18">'Intermediate Women'!A1:A18</f>
        <v>University / Institution</v>
      </c>
      <c r="B1" t="str" cm="1">
        <f t="array" ref="B1:B18">'Intermediate Women'!C1:C18</f>
        <v>Name</v>
      </c>
      <c r="C1" s="3" t="s">
        <v>48</v>
      </c>
    </row>
    <row r="2" spans="1:3">
      <c r="A2" t="str">
        <v>Newcastle University</v>
      </c>
      <c r="B2" t="str">
        <v>Felicity Crompton</v>
      </c>
      <c r="C2">
        <f>IF('Intermediate Women'!AC2, 'Intermediate Women'!AC2, "nil")</f>
        <v>100</v>
      </c>
    </row>
    <row r="3" spans="1:3">
      <c r="A3" t="str">
        <v>Aberdeen University Gymnastics Club</v>
      </c>
      <c r="B3" t="str">
        <v>Megan Allan</v>
      </c>
      <c r="C3">
        <f>IF('Intermediate Women'!AC3, 'Intermediate Women'!AC3, "nil")</f>
        <v>99.301705277669555</v>
      </c>
    </row>
    <row r="4" spans="1:3">
      <c r="A4" t="str">
        <v>Leeds Beckett</v>
      </c>
      <c r="B4" t="str">
        <v>Emma Corney</v>
      </c>
      <c r="C4">
        <f>IF('Intermediate Women'!AC4, 'Intermediate Women'!AC4, "nil")</f>
        <v>98.300716276560678</v>
      </c>
    </row>
    <row r="5" spans="1:3">
      <c r="A5" t="str">
        <v>Newcastle University</v>
      </c>
      <c r="B5" t="str">
        <v>Tia Pashley</v>
      </c>
      <c r="C5">
        <f>IF('Intermediate Women'!AC5, 'Intermediate Women'!AC5, "nil")</f>
        <v>96.703329637066588</v>
      </c>
    </row>
    <row r="6" spans="1:3">
      <c r="A6" t="str">
        <v>Newcastle University</v>
      </c>
      <c r="B6" t="str">
        <v>Anna Carr</v>
      </c>
      <c r="C6">
        <f>IF('Intermediate Women'!AC6, 'Intermediate Women'!AC6, "nil")</f>
        <v>92.708364551802688</v>
      </c>
    </row>
    <row r="7" spans="1:3">
      <c r="A7" t="str">
        <v>Aberdeen University Gymnastics Club</v>
      </c>
      <c r="B7" t="str">
        <v>Aisha Hintermann</v>
      </c>
      <c r="C7" t="str">
        <f>IF('Intermediate Women'!AC49, 'Intermediate Women'!AC49, "nil")</f>
        <v>nil</v>
      </c>
    </row>
    <row r="8" spans="1:3">
      <c r="A8" t="str">
        <v>University of Manchester</v>
      </c>
      <c r="B8" t="str">
        <v>Molly Mee</v>
      </c>
      <c r="C8">
        <f>IF('Intermediate Women'!AC7, 'Intermediate Women'!AC7, "nil")</f>
        <v>92.657416009830072</v>
      </c>
    </row>
    <row r="9" spans="1:3">
      <c r="A9" t="str">
        <v>University of Leeds</v>
      </c>
      <c r="B9" t="str">
        <v>Freya Nuttall</v>
      </c>
      <c r="C9">
        <f>IF('Intermediate Women'!AC8, 'Intermediate Women'!AC8, "nil")</f>
        <v>91.908172745527025</v>
      </c>
    </row>
    <row r="10" spans="1:3">
      <c r="A10" t="str">
        <v>University of Leeds</v>
      </c>
      <c r="B10" t="str">
        <v>Sarah Ahmad Azhar</v>
      </c>
      <c r="C10">
        <f>IF('Intermediate Women'!AC9, 'Intermediate Women'!AC9, "nil")</f>
        <v>90.259837564060305</v>
      </c>
    </row>
    <row r="11" spans="1:3">
      <c r="A11" t="str">
        <v>University of Birmingham Gymnastics</v>
      </c>
      <c r="B11" t="str">
        <v>Helen Clifton</v>
      </c>
      <c r="C11">
        <f>IF('Intermediate Women'!AC10, 'Intermediate Women'!AC10, "nil")</f>
        <v>89.510594299757258</v>
      </c>
    </row>
    <row r="12" spans="1:3">
      <c r="A12" t="str">
        <v>Glasgow University Gymnastics Club</v>
      </c>
      <c r="B12" t="str">
        <v>Laura McNaught</v>
      </c>
      <c r="C12" t="str">
        <f>IF('Intermediate Women'!AC50, 'Intermediate Women'!AC50, "nil")</f>
        <v>nil</v>
      </c>
    </row>
    <row r="13" spans="1:3">
      <c r="A13" t="str">
        <v>Leeds Beckett</v>
      </c>
      <c r="B13" t="str">
        <v>Alex Lamb</v>
      </c>
      <c r="C13">
        <f>IF('Intermediate Women'!AC11, 'Intermediate Women'!AC11, "nil")</f>
        <v>88.710402493481595</v>
      </c>
    </row>
    <row r="14" spans="1:3">
      <c r="A14" t="str">
        <v>University of Leeds</v>
      </c>
      <c r="B14" t="str">
        <v>Ellie Catlin</v>
      </c>
      <c r="C14">
        <f>IF('Intermediate Women'!AC12, 'Intermediate Women'!AC12, "nil")</f>
        <v>88.710402493481581</v>
      </c>
    </row>
    <row r="15" spans="1:3">
      <c r="A15" t="str">
        <v>University of Nottingham</v>
      </c>
      <c r="B15" t="str">
        <v>Laura Vahay</v>
      </c>
      <c r="C15">
        <f>IF('Intermediate Women'!AC13, 'Intermediate Women'!AC13, "nil")</f>
        <v>88.111007882039132</v>
      </c>
    </row>
    <row r="16" spans="1:3">
      <c r="A16" t="str">
        <v>Edinburgh University</v>
      </c>
      <c r="B16" t="str">
        <v>Caitlin McDougall</v>
      </c>
      <c r="C16">
        <f>IF('Intermediate Women'!AC14, 'Intermediate Women'!AC14, "nil")</f>
        <v>86.864267090238869</v>
      </c>
    </row>
    <row r="17" spans="1:3">
      <c r="A17" t="str">
        <v>Leeds Beckett</v>
      </c>
      <c r="B17" t="str">
        <v>Eleanor Clark</v>
      </c>
      <c r="C17">
        <f>IF('Intermediate Women'!AC15, 'Intermediate Women'!AC15, "nil")</f>
        <v>85.713429436269379</v>
      </c>
    </row>
    <row r="18" spans="1:3">
      <c r="A18" t="str">
        <v>University of Manchester</v>
      </c>
      <c r="B18" t="str">
        <v>Ellie Horner</v>
      </c>
      <c r="C18">
        <f>IF('Intermediate Women'!AC16, 'Intermediate Women'!AC16, "nil")</f>
        <v>85.413732130548155</v>
      </c>
    </row>
    <row r="19" spans="1:3">
      <c r="C19">
        <f>IF('Intermediate Women'!AC17, 'Intermediate Women'!AC17, "nil")</f>
        <v>85.314832019660145</v>
      </c>
    </row>
    <row r="20" spans="1:3">
      <c r="C20">
        <f>IF('Intermediate Women'!AC18, 'Intermediate Women'!AC18, "nil")</f>
        <v>84.514640213384482</v>
      </c>
    </row>
    <row r="21" spans="1:3">
      <c r="A21" t="str" cm="1">
        <f t="array" ref="A21:A31">'Intermediate Men'!A2:A12</f>
        <v>University of Birmingham Gymnastics</v>
      </c>
      <c r="B21" t="str" cm="1">
        <f t="array" ref="B21:B31">'Intermediate Men'!C2:C12</f>
        <v>Stephen Holmes</v>
      </c>
      <c r="C21">
        <f>IF('Intermediate Men'!AC2, 'Intermediate Men'!AC2, "nil")</f>
        <v>100</v>
      </c>
    </row>
    <row r="22" spans="1:3">
      <c r="A22" t="str">
        <v>Aberdeen University Gymnastics Club</v>
      </c>
      <c r="B22" t="str">
        <v>Rémi Théron</v>
      </c>
      <c r="C22">
        <f>IF('Intermediate Men'!AC3, 'Intermediate Men'!AC3, "nil")</f>
        <v>97.341977309562395</v>
      </c>
    </row>
    <row r="23" spans="1:3">
      <c r="A23" t="str">
        <v>University of Sheffield</v>
      </c>
      <c r="B23" t="str">
        <v>Sam Dallimore</v>
      </c>
      <c r="C23">
        <f>IF('Intermediate Men'!AC4, 'Intermediate Men'!AC4, "nil")</f>
        <v>92.706645056726089</v>
      </c>
    </row>
    <row r="24" spans="1:3">
      <c r="A24" t="str">
        <v>Portsmouth</v>
      </c>
      <c r="B24" t="str">
        <v>Brandon Sinclair</v>
      </c>
      <c r="C24">
        <f>IF('Intermediate Men'!AC5, 'Intermediate Men'!AC5, "nil")</f>
        <v>89.141004862236628</v>
      </c>
    </row>
    <row r="25" spans="1:3">
      <c r="A25" t="str">
        <v>Edinburgh University</v>
      </c>
      <c r="B25" t="str">
        <v>Mitchell McLachlan</v>
      </c>
      <c r="C25">
        <f>IF('Intermediate Men'!AC6, 'Intermediate Men'!AC6, "nil")</f>
        <v>89.043760129659645</v>
      </c>
    </row>
    <row r="26" spans="1:3">
      <c r="A26" t="str">
        <v>Edinburgh University</v>
      </c>
      <c r="B26" t="str">
        <v>Gregor Rowley</v>
      </c>
      <c r="C26">
        <f>IF('Intermediate Men'!AC7, 'Intermediate Men'!AC7, "nil")</f>
        <v>88.589951377633696</v>
      </c>
    </row>
    <row r="27" spans="1:3">
      <c r="A27" t="str">
        <v>University of Nottingham</v>
      </c>
      <c r="B27" t="str">
        <v>Marcus Blowers</v>
      </c>
      <c r="C27">
        <f>IF('Intermediate Men'!AC8, 'Intermediate Men'!AC8, "nil")</f>
        <v>84.862236628849246</v>
      </c>
    </row>
    <row r="28" spans="1:3">
      <c r="A28" t="str">
        <v>Edinburgh University</v>
      </c>
      <c r="B28" t="str">
        <v>Matthew MacIntosh</v>
      </c>
      <c r="C28" t="str">
        <f>IF('Intermediate Men'!AC17, 'Intermediate Men'!AC17, "nil")</f>
        <v>nil</v>
      </c>
    </row>
    <row r="29" spans="1:3">
      <c r="A29" t="str">
        <v>KCL Lions Cheerleading and Gymnastics</v>
      </c>
      <c r="B29" t="str">
        <v>Andrew Frost</v>
      </c>
      <c r="C29">
        <f>IF('Intermediate Men'!AC9, 'Intermediate Men'!AC9, "nil")</f>
        <v>71.799027552674218</v>
      </c>
    </row>
    <row r="30" spans="1:3">
      <c r="A30" t="str">
        <v>KCL Lions Cheerleading and Gymnastics</v>
      </c>
      <c r="B30" t="str">
        <v>Sam Yousif</v>
      </c>
      <c r="C30">
        <f>IF('Intermediate Men'!AC10, 'Intermediate Men'!AC10, "nil")</f>
        <v>71.636952998379257</v>
      </c>
    </row>
    <row r="31" spans="1:3">
      <c r="A31" t="str">
        <v>University of Manchester</v>
      </c>
      <c r="B31" t="str">
        <v>Zach Mearns</v>
      </c>
      <c r="C31">
        <f>IF('Intermediate Men'!AC11, 'Intermediate Men'!AC11, "nil")</f>
        <v>64.505672609400321</v>
      </c>
    </row>
    <row r="32" spans="1:3">
      <c r="C32">
        <f>IF('Intermediate Men'!AC12, 'Intermediate Men'!AC12, "nil")</f>
        <v>64.084278768233389</v>
      </c>
    </row>
    <row r="34" spans="1:32">
      <c r="A34" s="39" t="s">
        <v>106</v>
      </c>
      <c r="B34" s="39" t="s">
        <v>108</v>
      </c>
    </row>
    <row r="35" spans="1:32">
      <c r="A35" s="39" t="s">
        <v>105</v>
      </c>
      <c r="B35" t="s">
        <v>79</v>
      </c>
      <c r="C35" t="s">
        <v>78</v>
      </c>
      <c r="D35" t="s">
        <v>93</v>
      </c>
      <c r="E35" t="s">
        <v>101</v>
      </c>
      <c r="F35" t="s">
        <v>100</v>
      </c>
      <c r="G35" t="s">
        <v>76</v>
      </c>
      <c r="H35" t="s">
        <v>77</v>
      </c>
      <c r="I35" t="s">
        <v>92</v>
      </c>
      <c r="J35" t="s">
        <v>151</v>
      </c>
      <c r="K35" t="s">
        <v>152</v>
      </c>
      <c r="L35" t="s">
        <v>153</v>
      </c>
      <c r="M35" t="s">
        <v>154</v>
      </c>
      <c r="N35" t="s">
        <v>155</v>
      </c>
      <c r="O35" t="s">
        <v>156</v>
      </c>
      <c r="P35" t="s">
        <v>157</v>
      </c>
      <c r="Q35" t="s">
        <v>158</v>
      </c>
      <c r="R35" t="s">
        <v>159</v>
      </c>
      <c r="S35" t="s">
        <v>160</v>
      </c>
      <c r="T35" t="s">
        <v>161</v>
      </c>
      <c r="U35" t="s">
        <v>162</v>
      </c>
      <c r="V35" t="s">
        <v>163</v>
      </c>
      <c r="W35" t="s">
        <v>164</v>
      </c>
      <c r="X35" t="s">
        <v>165</v>
      </c>
      <c r="Y35" t="s">
        <v>128</v>
      </c>
      <c r="Z35" t="s">
        <v>129</v>
      </c>
      <c r="AA35" t="s">
        <v>130</v>
      </c>
      <c r="AB35" t="s">
        <v>131</v>
      </c>
      <c r="AC35" t="s">
        <v>132</v>
      </c>
      <c r="AD35" t="s">
        <v>133</v>
      </c>
      <c r="AE35" t="s">
        <v>134</v>
      </c>
      <c r="AF35" t="s">
        <v>135</v>
      </c>
    </row>
    <row r="36" spans="1:32">
      <c r="A36" s="40" t="s">
        <v>71</v>
      </c>
      <c r="B36" s="41"/>
      <c r="C36" s="41"/>
      <c r="D36" s="41"/>
      <c r="E36" s="41"/>
      <c r="F36" s="41"/>
      <c r="G36" s="41" t="e">
        <v>#VALUE!</v>
      </c>
      <c r="H36" s="41"/>
      <c r="I36" s="41"/>
      <c r="J36" s="41" t="e">
        <v>#VALUE!</v>
      </c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</row>
    <row r="37" spans="1:32">
      <c r="A37" s="40" t="s">
        <v>73</v>
      </c>
      <c r="B37" s="41"/>
      <c r="C37" s="41"/>
      <c r="D37" s="41" t="e">
        <v>#VALUE!</v>
      </c>
      <c r="E37" s="41"/>
      <c r="F37" s="41" t="e">
        <v>#VALUE!</v>
      </c>
      <c r="G37" s="41"/>
      <c r="H37" s="41" t="e">
        <v>#VALUE!</v>
      </c>
      <c r="I37" s="41" t="e">
        <v>#VALUE!</v>
      </c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</row>
    <row r="38" spans="1:32">
      <c r="A38" s="40" t="s">
        <v>69</v>
      </c>
      <c r="B38" s="41"/>
      <c r="C38" s="41" t="e">
        <v>#VALUE!</v>
      </c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 t="e">
        <v>#VALUE!</v>
      </c>
      <c r="S38" s="41" t="e">
        <v>#VALUE!</v>
      </c>
      <c r="T38" s="41"/>
      <c r="U38" s="41"/>
      <c r="V38" s="41" t="e">
        <v>#VALUE!</v>
      </c>
      <c r="W38" s="41" t="e">
        <v>#VALUE!</v>
      </c>
      <c r="X38" s="41"/>
      <c r="Y38" s="41"/>
      <c r="Z38" s="41"/>
      <c r="AA38" s="41"/>
      <c r="AB38" s="41"/>
      <c r="AC38" s="41" t="e">
        <v>#VALUE!</v>
      </c>
      <c r="AD38" s="41" t="e">
        <v>#VALUE!</v>
      </c>
      <c r="AE38" s="41"/>
      <c r="AF38" s="41"/>
    </row>
    <row r="39" spans="1:32">
      <c r="A39" s="40" t="s">
        <v>74</v>
      </c>
      <c r="B39" s="41" t="e">
        <v>#VALUE!</v>
      </c>
      <c r="C39" s="41"/>
      <c r="D39" s="41"/>
      <c r="E39" s="41"/>
      <c r="F39" s="41"/>
      <c r="G39" s="41"/>
      <c r="H39" s="41"/>
      <c r="I39" s="41"/>
      <c r="J39" s="41"/>
      <c r="K39" s="41"/>
      <c r="L39" s="41" t="e">
        <v>#VALUE!</v>
      </c>
      <c r="M39" s="41" t="e">
        <v>#VALUE!</v>
      </c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</row>
    <row r="40" spans="1:32">
      <c r="A40" s="40" t="s">
        <v>98</v>
      </c>
      <c r="B40" s="41"/>
      <c r="C40" s="41"/>
      <c r="D40" s="41"/>
      <c r="E40" s="41" t="e">
        <v>#VALUE!</v>
      </c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</row>
    <row r="41" spans="1:32">
      <c r="A41" s="40" t="s">
        <v>125</v>
      </c>
      <c r="B41" s="41"/>
      <c r="C41" s="41"/>
      <c r="D41" s="41"/>
      <c r="E41" s="41"/>
      <c r="F41" s="41"/>
      <c r="G41" s="41"/>
      <c r="H41" s="41"/>
      <c r="I41" s="41"/>
      <c r="J41" s="41"/>
      <c r="K41" s="41" t="e">
        <v>#VALUE!</v>
      </c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 t="e">
        <v>#VALUE!</v>
      </c>
      <c r="AF41" s="41" t="e">
        <v>#VALUE!</v>
      </c>
    </row>
    <row r="42" spans="1:32">
      <c r="A42" s="40" t="s">
        <v>124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 t="e">
        <v>#VALUE!</v>
      </c>
      <c r="O42" s="41" t="e">
        <v>#VALUE!</v>
      </c>
      <c r="P42" s="41" t="e">
        <v>#VALUE!</v>
      </c>
      <c r="Q42" s="41" t="e">
        <v>#VALUE!</v>
      </c>
      <c r="R42" s="41"/>
      <c r="S42" s="41"/>
      <c r="T42" s="41"/>
      <c r="U42" s="41"/>
      <c r="V42" s="41"/>
      <c r="W42" s="41"/>
      <c r="X42" s="41" t="e">
        <v>#VALUE!</v>
      </c>
      <c r="Y42" s="41" t="e">
        <v>#VALUE!</v>
      </c>
      <c r="Z42" s="41" t="e">
        <v>#VALUE!</v>
      </c>
      <c r="AA42" s="41" t="e">
        <v>#VALUE!</v>
      </c>
      <c r="AB42" s="41" t="e">
        <v>#VALUE!</v>
      </c>
      <c r="AC42" s="41"/>
      <c r="AD42" s="41"/>
      <c r="AE42" s="41"/>
      <c r="AF42" s="41"/>
    </row>
    <row r="43" spans="1:32">
      <c r="A43" s="40" t="s">
        <v>136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 t="e">
        <v>#VALUE!</v>
      </c>
      <c r="U43" s="41" t="e">
        <v>#VALUE!</v>
      </c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</row>
    <row r="54" spans="1:7">
      <c r="A54" s="40" t="s">
        <v>109</v>
      </c>
      <c r="B54" t="s">
        <v>110</v>
      </c>
      <c r="C54" t="s">
        <v>111</v>
      </c>
      <c r="D54" t="s">
        <v>112</v>
      </c>
      <c r="E54" t="s">
        <v>113</v>
      </c>
      <c r="F54" t="s">
        <v>120</v>
      </c>
      <c r="G54" t="s">
        <v>121</v>
      </c>
    </row>
    <row r="55" spans="1:7">
      <c r="A55" t="str">
        <f>A36</f>
        <v>Aberdeen University Gymnastics Club</v>
      </c>
      <c r="B55" t="str">
        <f>IFERROR(IF(LARGE(36:36, 1), LARGE(36:36,1),"n/a"), "")</f>
        <v/>
      </c>
      <c r="C55" t="str">
        <f>IFERROR(IF(LARGE(36:36, 2), LARGE(36:36,2),"n/a"), "")</f>
        <v/>
      </c>
      <c r="D55" t="str">
        <f>IFERROR(IF(LARGE(36:36, 3), LARGE(36:36,3),"n/a"), "")</f>
        <v/>
      </c>
      <c r="E55" t="str">
        <f>IFERROR(IF(LARGE(36:36, 4), LARGE(36:36,4),"n/a"), "")</f>
        <v/>
      </c>
      <c r="F55">
        <f>SUM(B55:E55)</f>
        <v>0</v>
      </c>
      <c r="G55">
        <f t="shared" ref="G55:G62" si="0">RANK(F55, F$55:F$62,0)</f>
        <v>1</v>
      </c>
    </row>
    <row r="56" spans="1:7">
      <c r="A56" t="str">
        <f t="shared" ref="A56:A62" si="1">A37</f>
        <v>Cardiff Met Gymnastics</v>
      </c>
      <c r="B56" t="str">
        <f t="shared" ref="B56:B62" si="2">IFERROR(IF(LARGE(37:37, 1), LARGE(37:37,1),"n/a"), "")</f>
        <v/>
      </c>
      <c r="C56" t="str">
        <f t="shared" ref="C56:C62" si="3">IFERROR(IF(LARGE(37:37, 2), LARGE(37:37,2),"n/a"), "")</f>
        <v/>
      </c>
      <c r="D56" t="str">
        <f t="shared" ref="D56:D62" si="4">IFERROR(IF(LARGE(37:37, 3), LARGE(37:37,3),"n/a"), "")</f>
        <v/>
      </c>
      <c r="E56" t="str">
        <f t="shared" ref="E56:E62" si="5">IFERROR(IF(LARGE(37:37, 4), LARGE(37:37,4),"n/a"), "")</f>
        <v/>
      </c>
      <c r="F56">
        <f t="shared" ref="F56:F62" si="6">SUM(B56:E56)</f>
        <v>0</v>
      </c>
      <c r="G56">
        <f t="shared" si="0"/>
        <v>1</v>
      </c>
    </row>
    <row r="57" spans="1:7">
      <c r="A57" t="str">
        <f t="shared" si="1"/>
        <v>Portsmouth</v>
      </c>
      <c r="B57" t="str">
        <f t="shared" si="2"/>
        <v/>
      </c>
      <c r="C57" t="str">
        <f t="shared" si="3"/>
        <v/>
      </c>
      <c r="D57" t="str">
        <f t="shared" si="4"/>
        <v/>
      </c>
      <c r="E57" t="str">
        <f t="shared" si="5"/>
        <v/>
      </c>
      <c r="F57">
        <f t="shared" si="6"/>
        <v>0</v>
      </c>
      <c r="G57">
        <f t="shared" si="0"/>
        <v>1</v>
      </c>
    </row>
    <row r="58" spans="1:7">
      <c r="A58" t="str">
        <f t="shared" si="1"/>
        <v>UEA Gymnastics Club</v>
      </c>
      <c r="B58" t="str">
        <f t="shared" si="2"/>
        <v/>
      </c>
      <c r="C58" t="str">
        <f t="shared" si="3"/>
        <v/>
      </c>
      <c r="D58" t="str">
        <f t="shared" si="4"/>
        <v/>
      </c>
      <c r="E58" t="str">
        <f t="shared" si="5"/>
        <v/>
      </c>
      <c r="F58">
        <f t="shared" si="6"/>
        <v>0</v>
      </c>
      <c r="G58">
        <f t="shared" si="0"/>
        <v>1</v>
      </c>
    </row>
    <row r="59" spans="1:7">
      <c r="A59" t="str">
        <f t="shared" si="1"/>
        <v>University of London Gymnastics Club</v>
      </c>
      <c r="B59" t="str">
        <f t="shared" si="2"/>
        <v/>
      </c>
      <c r="C59" t="str">
        <f t="shared" si="3"/>
        <v/>
      </c>
      <c r="D59" t="str">
        <f t="shared" si="4"/>
        <v/>
      </c>
      <c r="E59" t="str">
        <f t="shared" si="5"/>
        <v/>
      </c>
      <c r="F59">
        <f t="shared" si="6"/>
        <v>0</v>
      </c>
      <c r="G59">
        <f t="shared" si="0"/>
        <v>1</v>
      </c>
    </row>
    <row r="60" spans="1:7">
      <c r="A60" t="str">
        <f t="shared" si="1"/>
        <v>University of Surrey Gymnastics</v>
      </c>
      <c r="B60" t="str">
        <f t="shared" si="2"/>
        <v/>
      </c>
      <c r="C60" t="str">
        <f t="shared" si="3"/>
        <v/>
      </c>
      <c r="D60" t="str">
        <f t="shared" si="4"/>
        <v/>
      </c>
      <c r="E60" t="str">
        <f t="shared" si="5"/>
        <v/>
      </c>
      <c r="F60">
        <f t="shared" si="6"/>
        <v>0</v>
      </c>
      <c r="G60">
        <f t="shared" si="0"/>
        <v>1</v>
      </c>
    </row>
    <row r="61" spans="1:7">
      <c r="A61" t="str">
        <f t="shared" si="1"/>
        <v>University of Southampton</v>
      </c>
      <c r="B61" t="str">
        <f t="shared" si="2"/>
        <v/>
      </c>
      <c r="C61" t="str">
        <f t="shared" si="3"/>
        <v/>
      </c>
      <c r="D61" t="str">
        <f t="shared" si="4"/>
        <v/>
      </c>
      <c r="E61" t="str">
        <f t="shared" si="5"/>
        <v/>
      </c>
      <c r="F61">
        <f t="shared" si="6"/>
        <v>0</v>
      </c>
      <c r="G61">
        <f t="shared" si="0"/>
        <v>1</v>
      </c>
    </row>
    <row r="62" spans="1:7">
      <c r="A62" t="str">
        <f t="shared" si="1"/>
        <v>FXU (falmouth and Exeter)</v>
      </c>
      <c r="B62" t="str">
        <f t="shared" si="2"/>
        <v/>
      </c>
      <c r="C62" t="str">
        <f t="shared" si="3"/>
        <v/>
      </c>
      <c r="D62" t="str">
        <f t="shared" si="4"/>
        <v/>
      </c>
      <c r="E62" t="str">
        <f t="shared" si="5"/>
        <v/>
      </c>
      <c r="F62">
        <f t="shared" si="6"/>
        <v>0</v>
      </c>
      <c r="G62">
        <f t="shared" si="0"/>
        <v>1</v>
      </c>
    </row>
    <row r="65" spans="1:7">
      <c r="A65" t="s">
        <v>109</v>
      </c>
      <c r="B65" t="s">
        <v>115</v>
      </c>
      <c r="C65" t="s">
        <v>116</v>
      </c>
      <c r="D65" t="s">
        <v>117</v>
      </c>
      <c r="E65" t="s">
        <v>118</v>
      </c>
      <c r="F65" t="s">
        <v>114</v>
      </c>
      <c r="G65" t="s">
        <v>96</v>
      </c>
    </row>
    <row r="66" spans="1:7">
      <c r="A66" t="str">
        <f t="shared" ref="A66:A73" si="7">A55</f>
        <v>Aberdeen University Gymnastics Club</v>
      </c>
      <c r="B66" t="str" cm="1">
        <f t="array" ref="B66">IFERROR(_xlfn.XLOOKUP(1, ($C$2:$C$32 = B55) * ($A$2:$A$32 = $A55), $B$2:$B$32), "")</f>
        <v/>
      </c>
      <c r="C66" t="str" cm="1">
        <f t="array" ref="C66">IFERROR(_xlfn.XLOOKUP(1, ($C$2:$C$32 = C55) * ($A$2:$A$32 = $A55), $B$2:$B$32), "")</f>
        <v/>
      </c>
      <c r="D66" t="str" cm="1">
        <f t="array" ref="D66">IFERROR(_xlfn.XLOOKUP(1, ($C$2:$C$32 = D55) * ($A$2:$A$32 = $A55), $B$2:$B$32), "")</f>
        <v/>
      </c>
      <c r="E66" t="str" cm="1">
        <f t="array" ref="E66">IFERROR(_xlfn.XLOOKUP(1, ($C$2:$C$32 = E55) * ($A$2:$A$32 = $A55), $B$2:$B$32), "")</f>
        <v/>
      </c>
      <c r="F66">
        <f t="shared" ref="F66:F73" si="8">SUM(B55:E55)</f>
        <v>0</v>
      </c>
      <c r="G66">
        <f t="shared" ref="G66:G73" si="9">RANK(F55, F$55:F$62,0)</f>
        <v>1</v>
      </c>
    </row>
    <row r="67" spans="1:7">
      <c r="A67" t="str">
        <f t="shared" si="7"/>
        <v>Cardiff Met Gymnastics</v>
      </c>
      <c r="B67" t="str" cm="1">
        <f t="array" ref="B67">IFERROR(_xlfn.XLOOKUP(1, ($C$2:$C$32 = B56) * ($A$2:$A$32 = $A56), $B$2:$B$32), "")</f>
        <v/>
      </c>
      <c r="C67" t="str" cm="1">
        <f t="array" ref="C67">IFERROR(_xlfn.XLOOKUP(1, ($C$2:$C$32 = C56) * ($A$2:$A$32 = $A56), $B$2:$B$32), "")</f>
        <v/>
      </c>
      <c r="D67" t="str" cm="1">
        <f t="array" ref="D67">IFERROR(_xlfn.XLOOKUP(1, ($C$2:$C$32 = D56) * ($A$2:$A$32 = $A56), $B$2:$B$32), "")</f>
        <v/>
      </c>
      <c r="E67" t="str" cm="1">
        <f t="array" ref="E67">IFERROR(_xlfn.XLOOKUP(1, ($C$2:$C$32 = E56) * ($A$2:$A$32 = $A56), $B$2:$B$32), "")</f>
        <v/>
      </c>
      <c r="F67">
        <f t="shared" si="8"/>
        <v>0</v>
      </c>
      <c r="G67">
        <f t="shared" si="9"/>
        <v>1</v>
      </c>
    </row>
    <row r="68" spans="1:7">
      <c r="A68" t="str">
        <f t="shared" si="7"/>
        <v>Portsmouth</v>
      </c>
      <c r="B68" t="str" cm="1">
        <f t="array" ref="B68">IFERROR(_xlfn.XLOOKUP(1, ($C$2:$C$32 = B57) * ($A$2:$A$32 = $A57), $B$2:$B$32), "")</f>
        <v/>
      </c>
      <c r="C68" t="str" cm="1">
        <f t="array" ref="C68">IFERROR(_xlfn.XLOOKUP(1, ($C$2:$C$32 = C57) * ($A$2:$A$32 = $A57), $B$2:$B$32), "")</f>
        <v/>
      </c>
      <c r="D68" t="str" cm="1">
        <f t="array" ref="D68">IFERROR(_xlfn.XLOOKUP(1, ($C$2:$C$32 = D57) * ($A$2:$A$32 = $A57), $B$2:$B$32), "")</f>
        <v/>
      </c>
      <c r="E68" t="str" cm="1">
        <f t="array" ref="E68">IFERROR(_xlfn.XLOOKUP(1, ($C$2:$C$32 = E57) * ($A$2:$A$32 = $A57), $B$2:$B$32), "")</f>
        <v/>
      </c>
      <c r="F68">
        <f t="shared" si="8"/>
        <v>0</v>
      </c>
      <c r="G68">
        <f t="shared" si="9"/>
        <v>1</v>
      </c>
    </row>
    <row r="69" spans="1:7">
      <c r="A69" t="str">
        <f t="shared" si="7"/>
        <v>UEA Gymnastics Club</v>
      </c>
      <c r="B69" t="str" cm="1">
        <f t="array" ref="B69">IFERROR(_xlfn.XLOOKUP(1, ($C$2:$C$32 = B58) * ($A$2:$A$32 = $A58), $B$2:$B$32), "")</f>
        <v/>
      </c>
      <c r="C69" t="str" cm="1">
        <f t="array" ref="C69">IFERROR(_xlfn.XLOOKUP(1, ($C$2:$C$32 = C58) * ($A$2:$A$32 = $A58), $B$2:$B$32), "")</f>
        <v/>
      </c>
      <c r="D69" t="str" cm="1">
        <f t="array" ref="D69">IFERROR(_xlfn.XLOOKUP(1, ($C$2:$C$32 = D58) * ($A$2:$A$32 = $A58), $B$2:$B$32), "")</f>
        <v/>
      </c>
      <c r="E69" t="str" cm="1">
        <f t="array" ref="E69">IFERROR(_xlfn.XLOOKUP(1, ($C$2:$C$32 = E58) * ($A$2:$A$32 = $A58), $B$2:$B$32), "")</f>
        <v/>
      </c>
      <c r="F69">
        <f t="shared" si="8"/>
        <v>0</v>
      </c>
      <c r="G69">
        <f t="shared" si="9"/>
        <v>1</v>
      </c>
    </row>
    <row r="70" spans="1:7">
      <c r="A70" t="str">
        <f t="shared" si="7"/>
        <v>University of London Gymnastics Club</v>
      </c>
      <c r="B70" t="str" cm="1">
        <f t="array" ref="B70">IFERROR(_xlfn.XLOOKUP(1, ($C$2:$C$32 = B59) * ($A$2:$A$32 = $A59), $B$2:$B$32), "")</f>
        <v/>
      </c>
      <c r="C70" t="str" cm="1">
        <f t="array" ref="C70">IFERROR(_xlfn.XLOOKUP(1, ($C$2:$C$32 = C59) * ($A$2:$A$32 = $A59), $B$2:$B$32), "")</f>
        <v/>
      </c>
      <c r="D70" t="str" cm="1">
        <f t="array" ref="D70">IFERROR(_xlfn.XLOOKUP(1, ($C$2:$C$32 = D59) * ($A$2:$A$32 = $A59), $B$2:$B$32), "")</f>
        <v/>
      </c>
      <c r="E70" t="str" cm="1">
        <f t="array" ref="E70">IFERROR(_xlfn.XLOOKUP(1, ($C$2:$C$32 = E59) * ($A$2:$A$32 = $A59), $B$2:$B$32), "")</f>
        <v/>
      </c>
      <c r="F70">
        <f t="shared" si="8"/>
        <v>0</v>
      </c>
      <c r="G70">
        <f t="shared" si="9"/>
        <v>1</v>
      </c>
    </row>
    <row r="71" spans="1:7">
      <c r="A71" t="str">
        <f t="shared" si="7"/>
        <v>University of Surrey Gymnastics</v>
      </c>
      <c r="B71" t="str" cm="1">
        <f t="array" ref="B71">IFERROR(_xlfn.XLOOKUP(1, ($C$2:$C$32 = B60) * ($A$2:$A$32 = $A60), $B$2:$B$32), "")</f>
        <v/>
      </c>
      <c r="C71" t="str" cm="1">
        <f t="array" ref="C71">IFERROR(_xlfn.XLOOKUP(1, ($C$2:$C$32 = C60) * ($A$2:$A$32 = $A60), $B$2:$B$32), "")</f>
        <v/>
      </c>
      <c r="D71" t="str" cm="1">
        <f t="array" ref="D71">IFERROR(_xlfn.XLOOKUP(1, ($C$2:$C$32 = D60) * ($A$2:$A$32 = $A60), $B$2:$B$32), "")</f>
        <v/>
      </c>
      <c r="E71" t="str" cm="1">
        <f t="array" ref="E71">IFERROR(_xlfn.XLOOKUP(1, ($C$2:$C$32 = E60) * ($A$2:$A$32 = $A60), $B$2:$B$32), "")</f>
        <v/>
      </c>
      <c r="F71">
        <f t="shared" si="8"/>
        <v>0</v>
      </c>
      <c r="G71">
        <f t="shared" si="9"/>
        <v>1</v>
      </c>
    </row>
    <row r="72" spans="1:7">
      <c r="A72" t="str">
        <f t="shared" si="7"/>
        <v>University of Southampton</v>
      </c>
      <c r="B72" t="str" cm="1">
        <f t="array" ref="B72">IFERROR(_xlfn.XLOOKUP(1, ($C$2:$C$32 = B61) * ($A$2:$A$32 = $A61), $B$2:$B$32), "")</f>
        <v/>
      </c>
      <c r="C72" t="str" cm="1">
        <f t="array" ref="C72">IFERROR(_xlfn.XLOOKUP(1, ($C$2:$C$32 = C61) * ($A$2:$A$32 = $A61), $B$2:$B$32), "")</f>
        <v/>
      </c>
      <c r="D72" t="str" cm="1">
        <f t="array" ref="D72">IFERROR(_xlfn.XLOOKUP(1, ($C$2:$C$32 = D61) * ($A$2:$A$32 = $A61), $B$2:$B$32), "")</f>
        <v/>
      </c>
      <c r="E72" t="str" cm="1">
        <f t="array" ref="E72">IFERROR(_xlfn.XLOOKUP(1, ($C$2:$C$32 = E61) * ($A$2:$A$32 = $A61), $B$2:$B$32), "")</f>
        <v/>
      </c>
      <c r="F72">
        <f t="shared" si="8"/>
        <v>0</v>
      </c>
      <c r="G72">
        <f t="shared" si="9"/>
        <v>1</v>
      </c>
    </row>
    <row r="73" spans="1:7">
      <c r="A73" t="str">
        <f t="shared" si="7"/>
        <v>FXU (falmouth and Exeter)</v>
      </c>
      <c r="B73" t="str" cm="1">
        <f t="array" ref="B73">IFERROR(_xlfn.XLOOKUP(1, ($C$2:$C$32 = B62) * ($A$2:$A$32 = $A62), $B$2:$B$32), "")</f>
        <v/>
      </c>
      <c r="C73" t="str" cm="1">
        <f t="array" ref="C73">IFERROR(_xlfn.XLOOKUP(1, ($C$2:$C$32 = C62) * ($A$2:$A$32 = $A62), $B$2:$B$32), "")</f>
        <v/>
      </c>
      <c r="D73" t="str" cm="1">
        <f t="array" ref="D73">IFERROR(_xlfn.XLOOKUP(1, ($C$2:$C$32 = D62) * ($A$2:$A$32 = $A62), $B$2:$B$32), "")</f>
        <v/>
      </c>
      <c r="E73" t="str" cm="1">
        <f t="array" ref="E73">IFERROR(_xlfn.XLOOKUP(1, ($C$2:$C$32 = E62) * ($A$2:$A$32 = $A62), $B$2:$B$32), "")</f>
        <v/>
      </c>
      <c r="F73">
        <f t="shared" si="8"/>
        <v>0</v>
      </c>
      <c r="G73">
        <f t="shared" si="9"/>
        <v>1</v>
      </c>
    </row>
  </sheetData>
  <phoneticPr fontId="3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5E32E-99A8-49C2-9B4B-0DF3DD53AC3C}">
  <dimension ref="A1:W62"/>
  <sheetViews>
    <sheetView topLeftCell="A25" workbookViewId="0">
      <selection activeCell="E22" sqref="E22"/>
    </sheetView>
  </sheetViews>
  <sheetFormatPr defaultRowHeight="15.75"/>
  <cols>
    <col min="1" max="1" width="32.125" bestFit="1" customWidth="1"/>
    <col min="2" max="2" width="15.25" bestFit="1" customWidth="1"/>
    <col min="3" max="3" width="13" bestFit="1" customWidth="1"/>
    <col min="4" max="4" width="12.75" bestFit="1" customWidth="1"/>
    <col min="5" max="5" width="9.25" bestFit="1" customWidth="1"/>
    <col min="6" max="6" width="14.125" bestFit="1" customWidth="1"/>
    <col min="7" max="7" width="13.75" bestFit="1" customWidth="1"/>
    <col min="8" max="8" width="13.375" bestFit="1" customWidth="1"/>
    <col min="9" max="9" width="13.125" bestFit="1" customWidth="1"/>
    <col min="10" max="10" width="11" bestFit="1" customWidth="1"/>
    <col min="11" max="11" width="11.875" bestFit="1" customWidth="1"/>
    <col min="12" max="12" width="12.5" bestFit="1" customWidth="1"/>
    <col min="13" max="13" width="13.875" bestFit="1" customWidth="1"/>
    <col min="14" max="14" width="14.5" bestFit="1" customWidth="1"/>
    <col min="15" max="15" width="15.875" bestFit="1" customWidth="1"/>
    <col min="16" max="16" width="10.375" bestFit="1" customWidth="1"/>
    <col min="17" max="17" width="11.5" bestFit="1" customWidth="1"/>
    <col min="18" max="18" width="15.625" bestFit="1" customWidth="1"/>
    <col min="19" max="19" width="11" bestFit="1" customWidth="1"/>
    <col min="20" max="20" width="12.375" bestFit="1" customWidth="1"/>
    <col min="21" max="21" width="13.5" bestFit="1" customWidth="1"/>
    <col min="22" max="22" width="10.5" bestFit="1" customWidth="1"/>
    <col min="23" max="23" width="16.75" bestFit="1" customWidth="1"/>
    <col min="24" max="24" width="11.875" bestFit="1" customWidth="1"/>
    <col min="25" max="25" width="12.75" bestFit="1" customWidth="1"/>
    <col min="26" max="26" width="16.875" bestFit="1" customWidth="1"/>
    <col min="27" max="27" width="13.25" bestFit="1" customWidth="1"/>
    <col min="28" max="28" width="15.625" bestFit="1" customWidth="1"/>
    <col min="29" max="29" width="15.5" bestFit="1" customWidth="1"/>
    <col min="30" max="31" width="11.875" bestFit="1" customWidth="1"/>
    <col min="32" max="32" width="10.875" bestFit="1" customWidth="1"/>
    <col min="33" max="33" width="12.375" bestFit="1" customWidth="1"/>
    <col min="34" max="34" width="17.125" bestFit="1" customWidth="1"/>
    <col min="35" max="35" width="14.375" bestFit="1" customWidth="1"/>
    <col min="36" max="36" width="16.5" bestFit="1" customWidth="1"/>
    <col min="37" max="37" width="12.5" bestFit="1" customWidth="1"/>
    <col min="38" max="38" width="11.875" bestFit="1" customWidth="1"/>
    <col min="39" max="39" width="10.625" bestFit="1" customWidth="1"/>
    <col min="40" max="40" width="11.625" bestFit="1" customWidth="1"/>
    <col min="41" max="41" width="11.875" bestFit="1" customWidth="1"/>
    <col min="42" max="42" width="15" bestFit="1" customWidth="1"/>
    <col min="43" max="43" width="11.875" bestFit="1" customWidth="1"/>
    <col min="44" max="44" width="9.125" bestFit="1" customWidth="1"/>
    <col min="45" max="45" width="11.75" bestFit="1" customWidth="1"/>
    <col min="46" max="46" width="15.5" bestFit="1" customWidth="1"/>
    <col min="47" max="47" width="16.875" bestFit="1" customWidth="1"/>
    <col min="48" max="49" width="11.875" bestFit="1" customWidth="1"/>
    <col min="50" max="50" width="13.875" bestFit="1" customWidth="1"/>
    <col min="51" max="53" width="11.875" bestFit="1" customWidth="1"/>
    <col min="54" max="54" width="8.625" bestFit="1" customWidth="1"/>
    <col min="55" max="55" width="13.625" bestFit="1" customWidth="1"/>
    <col min="56" max="56" width="13.25" bestFit="1" customWidth="1"/>
    <col min="57" max="57" width="13.875" bestFit="1" customWidth="1"/>
    <col min="58" max="59" width="11.875" bestFit="1" customWidth="1"/>
    <col min="60" max="60" width="14.75" bestFit="1" customWidth="1"/>
    <col min="61" max="61" width="10.625" bestFit="1" customWidth="1"/>
    <col min="62" max="63" width="11.875" bestFit="1" customWidth="1"/>
    <col min="64" max="64" width="13.625" bestFit="1" customWidth="1"/>
    <col min="65" max="65" width="14.875" bestFit="1" customWidth="1"/>
    <col min="66" max="66" width="15" bestFit="1" customWidth="1"/>
    <col min="67" max="67" width="10.875" bestFit="1" customWidth="1"/>
    <col min="68" max="68" width="15.625" bestFit="1" customWidth="1"/>
    <col min="69" max="69" width="13.625" bestFit="1" customWidth="1"/>
    <col min="70" max="70" width="12.75" bestFit="1" customWidth="1"/>
    <col min="71" max="71" width="15.875" bestFit="1" customWidth="1"/>
    <col min="72" max="73" width="11.875" bestFit="1" customWidth="1"/>
  </cols>
  <sheetData>
    <row r="1" spans="1:3">
      <c r="A1" t="str" cm="1">
        <f t="array" ref="A1:A18">'Novice Women'!A1:A18</f>
        <v>University / Institution</v>
      </c>
      <c r="B1" t="str" cm="1">
        <f t="array" ref="B1:B18">'Novice Women'!C1:C18</f>
        <v>Name</v>
      </c>
      <c r="C1" t="s">
        <v>48</v>
      </c>
    </row>
    <row r="2" spans="1:3">
      <c r="A2" t="str">
        <v>University of Birmingham Gymnastics</v>
      </c>
      <c r="B2" t="str">
        <v>Beth Joy</v>
      </c>
      <c r="C2">
        <f>IF('Novice Women'!S2, 'Novice Women'!S2, "nil")</f>
        <v>100</v>
      </c>
    </row>
    <row r="3" spans="1:3">
      <c r="A3" t="str">
        <v>Liverpool</v>
      </c>
      <c r="B3" t="str">
        <v>Bella Place</v>
      </c>
      <c r="C3">
        <f>IF('Novice Women'!S3, 'Novice Women'!S3, "nil")</f>
        <v>98.800959232613906</v>
      </c>
    </row>
    <row r="4" spans="1:3">
      <c r="A4" t="str">
        <v>University of Bristol</v>
      </c>
      <c r="B4" t="str">
        <v>Josie Taylor</v>
      </c>
      <c r="C4">
        <f>IF('Novice Women'!S4, 'Novice Women'!S4, "nil")</f>
        <v>98.561151079136692</v>
      </c>
    </row>
    <row r="5" spans="1:3">
      <c r="A5" t="str">
        <v>University of Sheffield</v>
      </c>
      <c r="B5" t="str">
        <v>Nicky Payne</v>
      </c>
      <c r="C5">
        <f>IF('Novice Women'!S5, 'Novice Women'!S5, "nil")</f>
        <v>98.561151079136692</v>
      </c>
    </row>
    <row r="6" spans="1:3">
      <c r="A6" t="str">
        <v>Edinburgh University</v>
      </c>
      <c r="B6" t="str">
        <v>Zoe Bradford</v>
      </c>
      <c r="C6">
        <f>IF('Novice Women'!S6, 'Novice Women'!S6, "nil")</f>
        <v>97.985611510791358</v>
      </c>
    </row>
    <row r="7" spans="1:3">
      <c r="A7" t="str">
        <v>University of Leeds</v>
      </c>
      <c r="B7" t="str">
        <v>Erin Barton</v>
      </c>
      <c r="C7">
        <f>IF('Novice Women'!S7, 'Novice Women'!S7, "nil")</f>
        <v>96.402877697841731</v>
      </c>
    </row>
    <row r="8" spans="1:3">
      <c r="A8" t="str">
        <v>Liverpool</v>
      </c>
      <c r="B8" t="str">
        <v>Chloe Evans</v>
      </c>
      <c r="C8">
        <f>IF('Novice Women'!S8, 'Novice Women'!S8, "nil")</f>
        <v>96.163069544364504</v>
      </c>
    </row>
    <row r="9" spans="1:3">
      <c r="A9" t="str">
        <v>Liverpool</v>
      </c>
      <c r="B9" t="str">
        <v>Xiaoran Wu</v>
      </c>
      <c r="C9">
        <f>IF('Novice Women'!S9, 'Novice Women'!S9, "nil")</f>
        <v>96.16306954436449</v>
      </c>
    </row>
    <row r="10" spans="1:3">
      <c r="A10" t="str">
        <v>Portsmouth</v>
      </c>
      <c r="B10" t="str">
        <v>Abbie Newton</v>
      </c>
      <c r="C10">
        <f>IF('Novice Women'!S10, 'Novice Women'!S10, "nil")</f>
        <v>95.443645083932836</v>
      </c>
    </row>
    <row r="11" spans="1:3">
      <c r="A11" t="str">
        <v>University of Manchester</v>
      </c>
      <c r="B11" t="str">
        <v>Jess Drew</v>
      </c>
      <c r="C11">
        <f>IF('Novice Women'!S11, 'Novice Women'!S11, "nil")</f>
        <v>95.203836930455637</v>
      </c>
    </row>
    <row r="12" spans="1:3">
      <c r="A12" t="str">
        <v>Liverpool</v>
      </c>
      <c r="B12" t="str">
        <v>Eve Ison</v>
      </c>
      <c r="C12">
        <f>IF('Novice Women'!S12, 'Novice Women'!S12, "nil")</f>
        <v>94.244604316546756</v>
      </c>
    </row>
    <row r="13" spans="1:3">
      <c r="A13" t="str">
        <v>University of Leeds</v>
      </c>
      <c r="B13" t="str">
        <v>Hannah Wrigley</v>
      </c>
      <c r="C13">
        <f>IF('Novice Women'!S13, 'Novice Women'!S13, "nil")</f>
        <v>92.565947242206221</v>
      </c>
    </row>
    <row r="14" spans="1:3">
      <c r="A14" t="str">
        <v>University of Nottingham</v>
      </c>
      <c r="B14" t="str">
        <v>Aya Nihad</v>
      </c>
      <c r="C14">
        <f>IF('Novice Women'!S14, 'Novice Women'!S14, "nil")</f>
        <v>92.326139088729008</v>
      </c>
    </row>
    <row r="15" spans="1:3">
      <c r="A15" t="str">
        <v>UEA Gymnastics Club</v>
      </c>
      <c r="B15" t="str">
        <v>Claudia Mendes</v>
      </c>
      <c r="C15">
        <f>IF('Novice Women'!S15, 'Novice Women'!S15, "nil")</f>
        <v>90.647482014388487</v>
      </c>
    </row>
    <row r="16" spans="1:3">
      <c r="A16" t="str">
        <v>University of Sheffield</v>
      </c>
      <c r="B16" t="str">
        <v>Hazel Morris</v>
      </c>
      <c r="C16">
        <f>IF('Novice Women'!S16, 'Novice Women'!S16, "nil")</f>
        <v>90.167865707434032</v>
      </c>
    </row>
    <row r="17" spans="1:23">
      <c r="A17" t="str">
        <v>Edinburgh University</v>
      </c>
      <c r="B17" t="str">
        <v>Kaylee Nielson</v>
      </c>
      <c r="C17">
        <f>IF('Novice Women'!S17, 'Novice Women'!S17, "nil")</f>
        <v>88.872901678657072</v>
      </c>
    </row>
    <row r="18" spans="1:23">
      <c r="A18" t="str">
        <v>Edinburgh University</v>
      </c>
      <c r="B18" t="str">
        <v>Christina Reyburn Vales</v>
      </c>
      <c r="C18">
        <f>IF('Novice Women'!S18, 'Novice Women'!S18, "nil")</f>
        <v>85.70743405275779</v>
      </c>
    </row>
    <row r="19" spans="1:23">
      <c r="A19" t="str" cm="1">
        <f t="array" ref="A19:A22">'Novice Men'!A2:A5</f>
        <v>University of Birmingham Gymnastics</v>
      </c>
      <c r="B19" t="str" cm="1">
        <f t="array" ref="B19:B22">'Novice Men'!C2:C5</f>
        <v>Rahul Roy</v>
      </c>
      <c r="C19">
        <f>IF('Novice Men'!S2, 'Novice Men'!S2, "nil")</f>
        <v>100</v>
      </c>
    </row>
    <row r="20" spans="1:23">
      <c r="A20" t="str">
        <v>University of Birmingham Gymnastics</v>
      </c>
      <c r="B20" t="str">
        <v>Ethan Chung</v>
      </c>
      <c r="C20">
        <f>IF('Novice Men'!S3, 'Novice Men'!S3, "nil")</f>
        <v>98.994974874371863</v>
      </c>
    </row>
    <row r="21" spans="1:23">
      <c r="A21" t="str">
        <v>Leeds Beckett</v>
      </c>
      <c r="B21" t="str">
        <v>Thomas March</v>
      </c>
      <c r="C21">
        <f>IF('Novice Men'!S4, 'Novice Men'!S4, "nil")</f>
        <v>97.638190954773876</v>
      </c>
    </row>
    <row r="22" spans="1:23">
      <c r="A22" t="str">
        <v>University of Sheffield</v>
      </c>
      <c r="B22" t="str">
        <v>Archie Simpson</v>
      </c>
      <c r="C22" t="str">
        <f>IF('Novice Men'!S18, 'Novice Men'!S18, "nil")</f>
        <v>nil</v>
      </c>
    </row>
    <row r="23" spans="1:23">
      <c r="C23">
        <f>IF('Novice Men'!S5, 'Novice Men'!S5, "nil")</f>
        <v>97.638190954773876</v>
      </c>
    </row>
    <row r="26" spans="1:23">
      <c r="A26" s="39" t="s">
        <v>106</v>
      </c>
      <c r="B26" s="39" t="s">
        <v>108</v>
      </c>
    </row>
    <row r="27" spans="1:23">
      <c r="A27" s="39" t="s">
        <v>105</v>
      </c>
      <c r="B27" t="s">
        <v>166</v>
      </c>
      <c r="C27" t="s">
        <v>167</v>
      </c>
      <c r="D27" t="s">
        <v>168</v>
      </c>
      <c r="E27" t="s">
        <v>169</v>
      </c>
      <c r="F27" t="s">
        <v>170</v>
      </c>
      <c r="G27" t="s">
        <v>171</v>
      </c>
      <c r="H27" t="s">
        <v>172</v>
      </c>
      <c r="I27" t="s">
        <v>173</v>
      </c>
      <c r="J27" t="s">
        <v>95</v>
      </c>
      <c r="K27" t="s">
        <v>174</v>
      </c>
      <c r="L27" t="s">
        <v>102</v>
      </c>
      <c r="M27" t="s">
        <v>175</v>
      </c>
      <c r="N27" t="s">
        <v>176</v>
      </c>
      <c r="O27" t="s">
        <v>103</v>
      </c>
      <c r="P27" t="s">
        <v>104</v>
      </c>
      <c r="Q27" t="s">
        <v>177</v>
      </c>
      <c r="R27" t="s">
        <v>178</v>
      </c>
      <c r="S27" t="s">
        <v>137</v>
      </c>
      <c r="T27" t="s">
        <v>138</v>
      </c>
      <c r="U27" t="s">
        <v>80</v>
      </c>
      <c r="V27" t="s">
        <v>139</v>
      </c>
      <c r="W27" t="s">
        <v>140</v>
      </c>
    </row>
    <row r="28" spans="1:23">
      <c r="A28" s="40" t="s">
        <v>69</v>
      </c>
      <c r="B28" s="41" t="e">
        <v>#VALUE!</v>
      </c>
      <c r="C28" s="41" t="e">
        <v>#VALUE!</v>
      </c>
      <c r="D28" s="41" t="e">
        <v>#VALUE!</v>
      </c>
      <c r="E28" s="41" t="e">
        <v>#VALUE!</v>
      </c>
      <c r="F28" s="41" t="e">
        <v>#VALUE!</v>
      </c>
      <c r="G28" s="41" t="e">
        <v>#VALUE!</v>
      </c>
      <c r="H28" s="41" t="e">
        <v>#VALUE!</v>
      </c>
      <c r="I28" s="41" t="e">
        <v>#VALUE!</v>
      </c>
      <c r="J28" s="41" t="e">
        <v>#VALUE!</v>
      </c>
      <c r="K28" s="41" t="e">
        <v>#VALUE!</v>
      </c>
      <c r="L28" s="41"/>
      <c r="M28" s="41"/>
      <c r="N28" s="41"/>
      <c r="O28" s="41"/>
      <c r="P28" s="41"/>
      <c r="Q28" s="41"/>
      <c r="R28" s="41"/>
      <c r="S28" s="41"/>
      <c r="T28" s="41" t="e">
        <v>#VALUE!</v>
      </c>
      <c r="U28" s="41"/>
      <c r="V28" s="41"/>
      <c r="W28" s="41"/>
    </row>
    <row r="29" spans="1:23">
      <c r="A29" s="40" t="s">
        <v>73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 t="e">
        <v>#VALUE!</v>
      </c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</row>
    <row r="30" spans="1:23">
      <c r="A30" s="40" t="s">
        <v>136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 t="e">
        <v>#VALUE!</v>
      </c>
      <c r="N30" s="41"/>
      <c r="O30" s="41"/>
      <c r="P30" s="41"/>
      <c r="Q30" s="41"/>
      <c r="R30" s="41"/>
      <c r="S30" s="41" t="e">
        <v>#VALUE!</v>
      </c>
      <c r="T30" s="41"/>
      <c r="U30" s="41"/>
      <c r="V30" s="41"/>
      <c r="W30" s="41"/>
    </row>
    <row r="31" spans="1:23">
      <c r="A31" s="40" t="s">
        <v>74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 t="e">
        <v>#VALUE!</v>
      </c>
      <c r="O31" s="41" t="e">
        <v>#VALUE!</v>
      </c>
      <c r="P31" s="41"/>
      <c r="Q31" s="41"/>
      <c r="R31" s="41"/>
      <c r="S31" s="41"/>
      <c r="T31" s="41"/>
      <c r="U31" s="41" t="e">
        <v>#VALUE!</v>
      </c>
      <c r="V31" s="41"/>
      <c r="W31" s="41"/>
    </row>
    <row r="32" spans="1:23">
      <c r="A32" s="40" t="s">
        <v>98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 t="e">
        <v>#VALUE!</v>
      </c>
      <c r="Q32" s="41"/>
      <c r="R32" s="41"/>
      <c r="S32" s="41"/>
      <c r="T32" s="41"/>
      <c r="U32" s="41"/>
      <c r="V32" s="41"/>
      <c r="W32" s="41"/>
    </row>
    <row r="33" spans="1:23">
      <c r="A33" s="40" t="s">
        <v>124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 t="e">
        <v>#VALUE!</v>
      </c>
      <c r="R33" s="41"/>
      <c r="S33" s="41"/>
      <c r="T33" s="41"/>
      <c r="U33" s="41"/>
      <c r="V33" s="41" t="e">
        <v>#VALUE!</v>
      </c>
      <c r="W33" s="41" t="e">
        <v>#VALUE!</v>
      </c>
    </row>
    <row r="34" spans="1:23">
      <c r="A34" s="40" t="s">
        <v>125</v>
      </c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 t="e">
        <v>#VALUE!</v>
      </c>
      <c r="S34" s="41"/>
      <c r="T34" s="41"/>
      <c r="U34" s="41"/>
      <c r="V34" s="41"/>
      <c r="W34" s="41"/>
    </row>
    <row r="46" spans="1:23">
      <c r="A46" s="40" t="s">
        <v>109</v>
      </c>
      <c r="B46" t="s">
        <v>110</v>
      </c>
      <c r="C46" t="s">
        <v>111</v>
      </c>
      <c r="D46" t="s">
        <v>112</v>
      </c>
      <c r="E46" t="s">
        <v>113</v>
      </c>
      <c r="F46" t="s">
        <v>120</v>
      </c>
      <c r="G46" t="s">
        <v>121</v>
      </c>
    </row>
    <row r="47" spans="1:23">
      <c r="A47" t="str" cm="1">
        <f t="array" ref="A47:A53">A28:A34</f>
        <v>Portsmouth</v>
      </c>
      <c r="B47" t="str">
        <f>IFERROR(IF(LARGE(28:28, 1), LARGE(28:28,1),"n/a"), "")</f>
        <v/>
      </c>
      <c r="C47" t="str">
        <f>IFERROR(IF(LARGE(28:28, 2), LARGE(28:28,2),"n/a"), "")</f>
        <v/>
      </c>
      <c r="D47" t="str">
        <f>IFERROR(IF(LARGE(28:28, 3), LARGE(28:28,3),"n/a"), "")</f>
        <v/>
      </c>
      <c r="E47" t="str">
        <f>IFERROR(IF(LARGE(28:28, 4), LARGE(28:28,4),"n/a"), "")</f>
        <v/>
      </c>
      <c r="F47">
        <f>SUM(B47:E47)</f>
        <v>0</v>
      </c>
      <c r="G47">
        <f t="shared" ref="G47:G53" si="0">RANK(F47, F$47:F$53,0)</f>
        <v>1</v>
      </c>
    </row>
    <row r="48" spans="1:23">
      <c r="A48" t="str">
        <v>Cardiff Met Gymnastics</v>
      </c>
      <c r="B48" t="str">
        <f t="shared" ref="B48:B53" si="1">IFERROR(IF(LARGE(29:29, 1), LARGE(29:29,1),"n/a"), "")</f>
        <v/>
      </c>
      <c r="C48" t="str">
        <f t="shared" ref="C48:C53" si="2">IFERROR(IF(LARGE(29:29, 2), LARGE(29:29,2),"n/a"), "")</f>
        <v/>
      </c>
      <c r="D48" t="str">
        <f t="shared" ref="D48:D53" si="3">IFERROR(IF(LARGE(29:29, 3), LARGE(29:29,3),"n/a"), "")</f>
        <v/>
      </c>
      <c r="E48" t="str">
        <f t="shared" ref="E48:E53" si="4">IFERROR(IF(LARGE(29:29, 4), LARGE(29:29,4),"n/a"), "")</f>
        <v/>
      </c>
      <c r="F48">
        <f t="shared" ref="F48:F53" si="5">SUM(B48:E48)</f>
        <v>0</v>
      </c>
      <c r="G48">
        <f t="shared" si="0"/>
        <v>1</v>
      </c>
    </row>
    <row r="49" spans="1:7">
      <c r="A49" t="str">
        <v>FXU (falmouth and Exeter)</v>
      </c>
      <c r="B49" t="str">
        <f t="shared" si="1"/>
        <v/>
      </c>
      <c r="C49" t="str">
        <f t="shared" si="2"/>
        <v/>
      </c>
      <c r="D49" t="str">
        <f t="shared" si="3"/>
        <v/>
      </c>
      <c r="E49" t="str">
        <f t="shared" si="4"/>
        <v/>
      </c>
      <c r="F49">
        <f t="shared" si="5"/>
        <v>0</v>
      </c>
      <c r="G49">
        <f t="shared" si="0"/>
        <v>1</v>
      </c>
    </row>
    <row r="50" spans="1:7">
      <c r="A50" t="str">
        <v>UEA Gymnastics Club</v>
      </c>
      <c r="B50" t="str">
        <f t="shared" si="1"/>
        <v/>
      </c>
      <c r="C50" t="str">
        <f t="shared" si="2"/>
        <v/>
      </c>
      <c r="D50" t="str">
        <f t="shared" si="3"/>
        <v/>
      </c>
      <c r="E50" t="str">
        <f t="shared" si="4"/>
        <v/>
      </c>
      <c r="F50">
        <f t="shared" si="5"/>
        <v>0</v>
      </c>
      <c r="G50">
        <f t="shared" si="0"/>
        <v>1</v>
      </c>
    </row>
    <row r="51" spans="1:7">
      <c r="A51" t="str">
        <v>University of London Gymnastics Club</v>
      </c>
      <c r="B51" t="str">
        <f t="shared" si="1"/>
        <v/>
      </c>
      <c r="C51" t="str">
        <f t="shared" si="2"/>
        <v/>
      </c>
      <c r="D51" t="str">
        <f t="shared" si="3"/>
        <v/>
      </c>
      <c r="E51" t="str">
        <f t="shared" si="4"/>
        <v/>
      </c>
      <c r="F51">
        <f t="shared" si="5"/>
        <v>0</v>
      </c>
      <c r="G51">
        <f t="shared" si="0"/>
        <v>1</v>
      </c>
    </row>
    <row r="52" spans="1:7">
      <c r="A52" t="str">
        <v>University of Southampton</v>
      </c>
      <c r="B52" t="str">
        <f t="shared" si="1"/>
        <v/>
      </c>
      <c r="C52" t="str">
        <f t="shared" si="2"/>
        <v/>
      </c>
      <c r="D52" t="str">
        <f t="shared" si="3"/>
        <v/>
      </c>
      <c r="E52" t="str">
        <f t="shared" si="4"/>
        <v/>
      </c>
      <c r="F52">
        <f t="shared" si="5"/>
        <v>0</v>
      </c>
      <c r="G52">
        <f t="shared" si="0"/>
        <v>1</v>
      </c>
    </row>
    <row r="53" spans="1:7">
      <c r="A53" t="str">
        <v>University of Surrey Gymnastics</v>
      </c>
      <c r="B53" t="str">
        <f t="shared" si="1"/>
        <v/>
      </c>
      <c r="C53" t="str">
        <f t="shared" si="2"/>
        <v/>
      </c>
      <c r="D53" t="str">
        <f t="shared" si="3"/>
        <v/>
      </c>
      <c r="E53" t="str">
        <f t="shared" si="4"/>
        <v/>
      </c>
      <c r="F53">
        <f t="shared" si="5"/>
        <v>0</v>
      </c>
      <c r="G53">
        <f t="shared" si="0"/>
        <v>1</v>
      </c>
    </row>
    <row r="55" spans="1:7">
      <c r="A55" t="s">
        <v>109</v>
      </c>
      <c r="B55" t="s">
        <v>115</v>
      </c>
      <c r="C55" t="s">
        <v>116</v>
      </c>
      <c r="D55" t="s">
        <v>117</v>
      </c>
      <c r="E55" t="s">
        <v>118</v>
      </c>
      <c r="F55" t="s">
        <v>120</v>
      </c>
      <c r="G55" t="s">
        <v>121</v>
      </c>
    </row>
    <row r="56" spans="1:7">
      <c r="A56" t="str">
        <f t="shared" ref="A56:A62" si="6">A47</f>
        <v>Portsmouth</v>
      </c>
      <c r="B56" t="str" cm="1">
        <f t="array" ref="B56">IFERROR(_xlfn.XLOOKUP(1, ($C$2:$C$23 = B47) * ($A$2:$A$23 = $A47), $B$2:$B$23), "")</f>
        <v/>
      </c>
      <c r="C56" t="str" cm="1">
        <f t="array" ref="C56">IFERROR(_xlfn.XLOOKUP(1, ($C$2:$C$23 = C47) * ($A$2:$A$23 = $A47), $B$2:$B$23), "")</f>
        <v/>
      </c>
      <c r="D56" t="str" cm="1">
        <f t="array" ref="D56">IFERROR(_xlfn.XLOOKUP(1, ($C$2:$C$23 = D47) * ($A$2:$A$23 = $A47), $B$2:$B$23), "")</f>
        <v/>
      </c>
      <c r="E56" t="str" cm="1">
        <f t="array" ref="E56">IFERROR(_xlfn.XLOOKUP(1, ($C$2:$C$23 = E47) * ($A$2:$A$23 = $A47), $B$2:$B$23), "")</f>
        <v/>
      </c>
      <c r="F56">
        <f t="shared" ref="F56:F62" si="7">SUM(B47:E47)</f>
        <v>0</v>
      </c>
      <c r="G56">
        <f t="shared" ref="G56:G62" si="8">RANK(F47, F$47:F$53,0)</f>
        <v>1</v>
      </c>
    </row>
    <row r="57" spans="1:7">
      <c r="A57" t="str">
        <f t="shared" si="6"/>
        <v>Cardiff Met Gymnastics</v>
      </c>
      <c r="B57" t="str" cm="1">
        <f t="array" ref="B57">IFERROR(_xlfn.XLOOKUP(1, ($C$2:$C$23 = B48) * ($A$2:$A$23 = $A48), $B$2:$B$23), "")</f>
        <v/>
      </c>
      <c r="C57" t="str" cm="1">
        <f t="array" ref="C57">IFERROR(_xlfn.XLOOKUP(1, ($C$2:$C$23 = C48) * ($A$2:$A$23 = $A48), $B$2:$B$23), "")</f>
        <v/>
      </c>
      <c r="D57" t="str" cm="1">
        <f t="array" ref="D57">IFERROR(_xlfn.XLOOKUP(1, ($C$2:$C$23 = D48) * ($A$2:$A$23 = $A48), $B$2:$B$23), "")</f>
        <v/>
      </c>
      <c r="E57" t="str" cm="1">
        <f t="array" ref="E57">IFERROR(_xlfn.XLOOKUP(1, ($C$2:$C$23 = E48) * ($A$2:$A$23 = $A48), $B$2:$B$23), "")</f>
        <v/>
      </c>
      <c r="F57">
        <f t="shared" si="7"/>
        <v>0</v>
      </c>
      <c r="G57">
        <f t="shared" si="8"/>
        <v>1</v>
      </c>
    </row>
    <row r="58" spans="1:7">
      <c r="A58" t="str">
        <f t="shared" si="6"/>
        <v>FXU (falmouth and Exeter)</v>
      </c>
      <c r="B58" t="str" cm="1">
        <f t="array" ref="B58">IFERROR(_xlfn.XLOOKUP(1, ($C$2:$C$23 = B49) * ($A$2:$A$23 = $A49), $B$2:$B$23), "")</f>
        <v/>
      </c>
      <c r="C58" t="str" cm="1">
        <f t="array" ref="C58">IFERROR(_xlfn.XLOOKUP(1, ($C$2:$C$23 = C49) * ($A$2:$A$23 = $A49), $B$2:$B$23), "")</f>
        <v/>
      </c>
      <c r="D58" t="str" cm="1">
        <f t="array" ref="D58">IFERROR(_xlfn.XLOOKUP(1, ($C$2:$C$23 = D49) * ($A$2:$A$23 = $A49), $B$2:$B$23), "")</f>
        <v/>
      </c>
      <c r="E58" t="str" cm="1">
        <f t="array" ref="E58">IFERROR(_xlfn.XLOOKUP(1, ($C$2:$C$23 = E49) * ($A$2:$A$23 = $A49), $B$2:$B$23), "")</f>
        <v/>
      </c>
      <c r="F58">
        <f t="shared" si="7"/>
        <v>0</v>
      </c>
      <c r="G58">
        <f t="shared" si="8"/>
        <v>1</v>
      </c>
    </row>
    <row r="59" spans="1:7">
      <c r="A59" t="str">
        <f t="shared" si="6"/>
        <v>UEA Gymnastics Club</v>
      </c>
      <c r="B59" t="str" cm="1">
        <f t="array" ref="B59">IFERROR(_xlfn.XLOOKUP(1, ($C$2:$C$23 = B50) * ($A$2:$A$23 = $A50), $B$2:$B$23), "")</f>
        <v/>
      </c>
      <c r="C59" t="str" cm="1">
        <f t="array" ref="C59">IFERROR(_xlfn.XLOOKUP(1, ($C$2:$C$23 = C50) * ($A$2:$A$23 = $A50), $B$2:$B$23), "")</f>
        <v/>
      </c>
      <c r="D59" t="str" cm="1">
        <f t="array" ref="D59">IFERROR(_xlfn.XLOOKUP(1, ($C$2:$C$23 = D50) * ($A$2:$A$23 = $A50), $B$2:$B$23), "")</f>
        <v/>
      </c>
      <c r="E59" t="str" cm="1">
        <f t="array" ref="E59">IFERROR(_xlfn.XLOOKUP(1, ($C$2:$C$23 = E50) * ($A$2:$A$23 = $A50), $B$2:$B$23), "")</f>
        <v/>
      </c>
      <c r="F59">
        <f t="shared" si="7"/>
        <v>0</v>
      </c>
      <c r="G59">
        <f t="shared" si="8"/>
        <v>1</v>
      </c>
    </row>
    <row r="60" spans="1:7">
      <c r="A60" t="str">
        <f t="shared" si="6"/>
        <v>University of London Gymnastics Club</v>
      </c>
      <c r="B60" t="str" cm="1">
        <f t="array" ref="B60">IFERROR(_xlfn.XLOOKUP(1, ($C$2:$C$23 = B51) * ($A$2:$A$23 = $A51), $B$2:$B$23), "")</f>
        <v/>
      </c>
      <c r="C60" t="str" cm="1">
        <f t="array" ref="C60">IFERROR(_xlfn.XLOOKUP(1, ($C$2:$C$23 = C51) * ($A$2:$A$23 = $A51), $B$2:$B$23), "")</f>
        <v/>
      </c>
      <c r="D60" t="str" cm="1">
        <f t="array" ref="D60">IFERROR(_xlfn.XLOOKUP(1, ($C$2:$C$23 = D51) * ($A$2:$A$23 = $A51), $B$2:$B$23), "")</f>
        <v/>
      </c>
      <c r="E60" t="str" cm="1">
        <f t="array" ref="E60">IFERROR(_xlfn.XLOOKUP(1, ($C$2:$C$23 = E51) * ($A$2:$A$23 = $A51), $B$2:$B$23), "")</f>
        <v/>
      </c>
      <c r="F60">
        <f t="shared" si="7"/>
        <v>0</v>
      </c>
      <c r="G60">
        <f t="shared" si="8"/>
        <v>1</v>
      </c>
    </row>
    <row r="61" spans="1:7">
      <c r="A61" t="str">
        <f t="shared" si="6"/>
        <v>University of Southampton</v>
      </c>
      <c r="B61" t="str" cm="1">
        <f t="array" ref="B61">IFERROR(_xlfn.XLOOKUP(1, ($C$2:$C$23 = B52) * ($A$2:$A$23 = $A52), $B$2:$B$23), "")</f>
        <v/>
      </c>
      <c r="C61" t="str" cm="1">
        <f t="array" ref="C61">IFERROR(_xlfn.XLOOKUP(1, ($C$2:$C$23 = C52) * ($A$2:$A$23 = $A52), $B$2:$B$23), "")</f>
        <v/>
      </c>
      <c r="D61" t="str" cm="1">
        <f t="array" ref="D61">IFERROR(_xlfn.XLOOKUP(1, ($C$2:$C$23 = D52) * ($A$2:$A$23 = $A52), $B$2:$B$23), "")</f>
        <v/>
      </c>
      <c r="E61" t="str" cm="1">
        <f t="array" ref="E61">IFERROR(_xlfn.XLOOKUP(1, ($C$2:$C$23 = E52) * ($A$2:$A$23 = $A52), $B$2:$B$23), "")</f>
        <v/>
      </c>
      <c r="F61">
        <f t="shared" si="7"/>
        <v>0</v>
      </c>
      <c r="G61">
        <f t="shared" si="8"/>
        <v>1</v>
      </c>
    </row>
    <row r="62" spans="1:7">
      <c r="A62" t="str">
        <f t="shared" si="6"/>
        <v>University of Surrey Gymnastics</v>
      </c>
      <c r="B62" t="str" cm="1">
        <f t="array" ref="B62">IFERROR(_xlfn.XLOOKUP(1, ($C$2:$C$23 = B53) * ($A$2:$A$23 = $A53), $B$2:$B$23), "")</f>
        <v/>
      </c>
      <c r="C62" t="str" cm="1">
        <f t="array" ref="C62">IFERROR(_xlfn.XLOOKUP(1, ($C$2:$C$23 = C53) * ($A$2:$A$23 = $A53), $B$2:$B$23), "")</f>
        <v/>
      </c>
      <c r="D62" t="str" cm="1">
        <f t="array" ref="D62">IFERROR(_xlfn.XLOOKUP(1, ($C$2:$C$23 = D53) * ($A$2:$A$23 = $A53), $B$2:$B$23), "")</f>
        <v/>
      </c>
      <c r="E62" t="str" cm="1">
        <f t="array" ref="E62">IFERROR(_xlfn.XLOOKUP(1, ($C$2:$C$23 = E53) * ($A$2:$A$23 = $A53), $B$2:$B$23), "")</f>
        <v/>
      </c>
      <c r="F62">
        <f t="shared" si="7"/>
        <v>0</v>
      </c>
      <c r="G62">
        <f t="shared" si="8"/>
        <v>1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CB146-6D1D-8C41-ABD2-1C6B33984326}">
  <dimension ref="A1:AS1048576"/>
  <sheetViews>
    <sheetView zoomScale="70" zoomScaleNormal="70" workbookViewId="0">
      <pane xSplit="3" ySplit="1" topLeftCell="D2" activePane="bottomRight" state="frozen"/>
      <selection activeCell="K28" sqref="K28"/>
      <selection pane="topRight" activeCell="K28" sqref="K28"/>
      <selection pane="bottomLeft" activeCell="K28" sqref="K28"/>
      <selection pane="bottomRight" activeCell="G9" sqref="G9"/>
    </sheetView>
  </sheetViews>
  <sheetFormatPr defaultColWidth="10.875" defaultRowHeight="15.75" zeroHeight="1"/>
  <cols>
    <col min="1" max="1" width="22.5" style="27" bestFit="1" customWidth="1"/>
    <col min="2" max="2" width="7.375" style="27" customWidth="1"/>
    <col min="3" max="3" width="17.875" style="27" bestFit="1" customWidth="1"/>
    <col min="4" max="4" width="4.875" style="27" customWidth="1"/>
    <col min="5" max="6" width="9.5" style="28" customWidth="1"/>
    <col min="7" max="7" width="10.875" style="32" customWidth="1"/>
    <col min="8" max="8" width="10.875" style="31" customWidth="1"/>
    <col min="9" max="9" width="10.875" style="16" customWidth="1"/>
    <col min="10" max="11" width="10.875" style="28" customWidth="1"/>
    <col min="12" max="12" width="10.875" style="32" customWidth="1"/>
    <col min="13" max="13" width="10.875" style="31" customWidth="1"/>
    <col min="14" max="14" width="10.875" style="16" customWidth="1"/>
    <col min="15" max="16" width="10.875" style="28" customWidth="1"/>
    <col min="17" max="17" width="10.875" style="32" customWidth="1"/>
    <col min="18" max="18" width="10.875" style="31" customWidth="1"/>
    <col min="19" max="19" width="10.875" style="16" customWidth="1"/>
    <col min="20" max="21" width="10.875" style="28" customWidth="1"/>
    <col min="22" max="22" width="10.875" style="32" customWidth="1"/>
    <col min="23" max="24" width="10.875" style="28" customWidth="1"/>
    <col min="25" max="25" width="10.875" style="32" customWidth="1"/>
    <col min="26" max="27" width="10.875" style="32" hidden="1" customWidth="1"/>
    <col min="28" max="28" width="10.875" style="32" customWidth="1"/>
    <col min="29" max="29" width="10.875" style="31" customWidth="1"/>
    <col min="30" max="30" width="10.875" style="16" customWidth="1"/>
    <col min="31" max="32" width="10.875" style="28" customWidth="1"/>
    <col min="33" max="33" width="10.875" style="32" customWidth="1"/>
    <col min="34" max="34" width="10.875" style="31" customWidth="1"/>
    <col min="35" max="35" width="10.875" style="16" customWidth="1"/>
    <col min="36" max="37" width="10.875" style="28" customWidth="1"/>
    <col min="38" max="38" width="10.875" style="32" customWidth="1"/>
    <col min="39" max="39" width="10.875" style="31" customWidth="1"/>
    <col min="40" max="40" width="10.875" style="16" customWidth="1"/>
    <col min="41" max="43" width="10.875" style="32" customWidth="1"/>
    <col min="44" max="44" width="10.875" style="31" customWidth="1"/>
    <col min="45" max="45" width="10.875" style="16"/>
    <col min="46" max="16384" width="10.875" style="31"/>
  </cols>
  <sheetData>
    <row r="1" spans="1:45" s="25" customFormat="1" ht="117">
      <c r="A1" s="21" t="s">
        <v>0</v>
      </c>
      <c r="B1" s="21" t="s">
        <v>30</v>
      </c>
      <c r="C1" s="21" t="s">
        <v>1</v>
      </c>
      <c r="D1" s="21" t="s">
        <v>27</v>
      </c>
      <c r="E1" s="22" t="s">
        <v>65</v>
      </c>
      <c r="F1" s="22" t="s">
        <v>29</v>
      </c>
      <c r="G1" s="23" t="s">
        <v>28</v>
      </c>
      <c r="H1" s="24" t="s">
        <v>96</v>
      </c>
      <c r="I1" s="14" t="s">
        <v>3</v>
      </c>
      <c r="J1" s="22" t="s">
        <v>57</v>
      </c>
      <c r="K1" s="22" t="s">
        <v>32</v>
      </c>
      <c r="L1" s="23" t="s">
        <v>31</v>
      </c>
      <c r="M1" s="24" t="s">
        <v>96</v>
      </c>
      <c r="N1" s="14" t="s">
        <v>5</v>
      </c>
      <c r="O1" s="22" t="s">
        <v>58</v>
      </c>
      <c r="P1" s="22" t="s">
        <v>33</v>
      </c>
      <c r="Q1" s="23" t="s">
        <v>34</v>
      </c>
      <c r="R1" s="24" t="s">
        <v>96</v>
      </c>
      <c r="S1" s="14" t="s">
        <v>7</v>
      </c>
      <c r="T1" s="22" t="s">
        <v>59</v>
      </c>
      <c r="U1" s="22" t="s">
        <v>49</v>
      </c>
      <c r="V1" s="23" t="s">
        <v>51</v>
      </c>
      <c r="W1" s="22" t="s">
        <v>60</v>
      </c>
      <c r="X1" s="22" t="s">
        <v>50</v>
      </c>
      <c r="Y1" s="23" t="s">
        <v>52</v>
      </c>
      <c r="Z1" s="23" t="s">
        <v>55</v>
      </c>
      <c r="AA1" s="23" t="s">
        <v>56</v>
      </c>
      <c r="AB1" s="23" t="s">
        <v>54</v>
      </c>
      <c r="AC1" s="24" t="s">
        <v>96</v>
      </c>
      <c r="AD1" s="14" t="s">
        <v>9</v>
      </c>
      <c r="AE1" s="22" t="s">
        <v>61</v>
      </c>
      <c r="AF1" s="22" t="s">
        <v>37</v>
      </c>
      <c r="AG1" s="23" t="s">
        <v>38</v>
      </c>
      <c r="AH1" s="24" t="s">
        <v>96</v>
      </c>
      <c r="AI1" s="14" t="s">
        <v>11</v>
      </c>
      <c r="AJ1" s="22" t="s">
        <v>62</v>
      </c>
      <c r="AK1" s="22" t="s">
        <v>39</v>
      </c>
      <c r="AL1" s="23" t="s">
        <v>40</v>
      </c>
      <c r="AM1" s="24" t="s">
        <v>96</v>
      </c>
      <c r="AN1" s="14" t="s">
        <v>13</v>
      </c>
      <c r="AO1" s="23" t="s">
        <v>63</v>
      </c>
      <c r="AP1" s="23" t="s">
        <v>41</v>
      </c>
      <c r="AQ1" s="23" t="s">
        <v>43</v>
      </c>
      <c r="AR1" s="24" t="s">
        <v>96</v>
      </c>
      <c r="AS1" s="14" t="s">
        <v>42</v>
      </c>
    </row>
    <row r="2" spans="1:45">
      <c r="A2" s="38"/>
      <c r="B2"/>
      <c r="C2" s="38"/>
      <c r="G2" s="29">
        <f t="shared" ref="G2" si="0">(IF(E2=0, "0.00",10-E2))+F2</f>
        <v>0</v>
      </c>
      <c r="H2" s="30">
        <f>RANK(G2, $G$2:$G$90, 0)</f>
        <v>1</v>
      </c>
      <c r="I2" s="15" t="str">
        <f>IFERROR((G2/'League Calculation'!B$2)*100, "")</f>
        <v/>
      </c>
      <c r="L2" s="29">
        <f t="shared" ref="L2" si="1">(IF(J2=0, "0.00",10-J2))+K2</f>
        <v>0</v>
      </c>
      <c r="M2" s="30">
        <f>RANK(L2,$L$2:$L$990)</f>
        <v>1</v>
      </c>
      <c r="N2" s="15" t="str">
        <f>IFERROR((L2/'League Calculation'!F$2)*100, "")</f>
        <v/>
      </c>
      <c r="Q2" s="29">
        <f t="shared" ref="Q2" si="2">(IF(O2=0, "0.00",10-O2))+P2</f>
        <v>0</v>
      </c>
      <c r="R2" s="30">
        <f>RANK(Q2,$Q$2:$Q$990, 0)</f>
        <v>1</v>
      </c>
      <c r="S2" s="15" t="str">
        <f>IFERROR((Q2/'League Calculation'!G$2)*100, "")</f>
        <v/>
      </c>
      <c r="V2" s="29">
        <f t="shared" ref="V2" si="3">(IF(T2=0, "0.00",10-T2))+U2</f>
        <v>0</v>
      </c>
      <c r="Y2" s="29">
        <f t="shared" ref="Y2" si="4">(IF(W2=0, "0.00",10-W2))+X2</f>
        <v>0</v>
      </c>
      <c r="Z2" s="29">
        <f t="shared" ref="Z2" si="5">(T2+W2)/2</f>
        <v>0</v>
      </c>
      <c r="AA2" s="29">
        <f t="shared" ref="AA2" si="6">(U2+X2)/2</f>
        <v>0</v>
      </c>
      <c r="AB2" s="29">
        <f t="shared" ref="AB2" si="7">(V2+Y2)/2</f>
        <v>0</v>
      </c>
      <c r="AC2" s="30">
        <f>RANK(AB2,$AB$2:$AB$990, 0)</f>
        <v>1</v>
      </c>
      <c r="AD2" s="15" t="str">
        <f>IFERROR((AB2/'League Calculation'!C$2)*100, "")</f>
        <v/>
      </c>
      <c r="AG2" s="29">
        <f t="shared" ref="AG2" si="8">(IF(AE2=0, "0.00",10-AE2))+AF2</f>
        <v>0</v>
      </c>
      <c r="AH2" s="30">
        <f>RANK(AG2,$AG$2:$AG$5990, 0)</f>
        <v>1</v>
      </c>
      <c r="AI2" s="15" t="str">
        <f>IFERROR((AG2/'League Calculation'!E$2)*100, "")</f>
        <v/>
      </c>
      <c r="AL2" s="29">
        <f t="shared" ref="AL2" si="9">(IF(AJ2=0, "0.00",10-AJ2))+AK2</f>
        <v>0</v>
      </c>
      <c r="AM2" s="30">
        <f>RANK(AL2,$AL$2:$AL$5990, 0)</f>
        <v>1</v>
      </c>
      <c r="AN2" s="15" t="str">
        <f>IFERROR((AL2/'League Calculation'!D$2)*100, "")</f>
        <v/>
      </c>
      <c r="AO2" s="29">
        <f t="shared" ref="AO2" si="10">E2+J2+O2+T2+AE2+AJ2</f>
        <v>0</v>
      </c>
      <c r="AP2" s="29">
        <f t="shared" ref="AP2" si="11">F2+K2+P2+X2+AF2+AK2</f>
        <v>0</v>
      </c>
      <c r="AQ2" s="29">
        <f t="shared" ref="AQ2" si="12">G2+L2+Q2+AB2+AG2+AL2</f>
        <v>0</v>
      </c>
      <c r="AR2" s="30">
        <f>RANK(AQ2,$AQ$2:$AQ$59990, 0)</f>
        <v>1</v>
      </c>
      <c r="AS2" s="15" t="str">
        <f>IFERROR(('Elite Men'!AQ2/'League Calculation'!J$2)*100, "")</f>
        <v/>
      </c>
    </row>
    <row r="3" spans="1:45"/>
    <row r="4" spans="1:45">
      <c r="E4" s="28" t="s">
        <v>347</v>
      </c>
    </row>
    <row r="5" spans="1:45"/>
    <row r="6" spans="1:45"/>
    <row r="7" spans="1:45"/>
    <row r="8" spans="1:45"/>
    <row r="9" spans="1:45"/>
    <row r="10" spans="1:45"/>
    <row r="11" spans="1:45"/>
    <row r="12" spans="1:45"/>
    <row r="13" spans="1:45"/>
    <row r="14" spans="1:45"/>
    <row r="15" spans="1:45"/>
    <row r="16" spans="1:45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 spans="8:9"/>
    <row r="1048562" spans="8:9"/>
    <row r="1048563" spans="8:9"/>
    <row r="1048564" spans="8:9"/>
    <row r="1048565" spans="8:9"/>
    <row r="1048566" spans="8:9">
      <c r="H1048566" s="31" t="e">
        <f>SUM(#REF!)</f>
        <v>#REF!</v>
      </c>
      <c r="I1048566" s="16">
        <f>SUM(I2:I1048565)</f>
        <v>0</v>
      </c>
    </row>
    <row r="1048567" spans="8:9"/>
    <row r="1048568" spans="8:9"/>
    <row r="1048569" spans="8:9"/>
    <row r="1048570" spans="8:9"/>
    <row r="1048571" spans="8:9"/>
    <row r="1048572" spans="8:9"/>
    <row r="1048573" spans="8:9"/>
    <row r="1048574" spans="8:9"/>
    <row r="1048575" spans="8:9"/>
    <row r="1048576" spans="8:9"/>
  </sheetData>
  <sheetProtection selectLockedCells="1"/>
  <autoFilter ref="A1:A1048566" xr:uid="{0F782190-8BA9-DD4F-8251-606AFCF85E9D}"/>
  <sortState xmlns:xlrd2="http://schemas.microsoft.com/office/spreadsheetml/2017/richdata2" ref="A2:AS2">
    <sortCondition ref="AR2"/>
  </sortState>
  <phoneticPr fontId="3" type="noConversion"/>
  <conditionalFormatting sqref="AR2:AR1048576 AM2:AM1048576 AH2:AH1048576 AC2:AC1048576 R2:R1048576 M2:M1048576 H1:H1048576">
    <cfRule type="cellIs" dxfId="41" priority="37" operator="equal">
      <formula>3</formula>
    </cfRule>
    <cfRule type="cellIs" dxfId="40" priority="38" operator="equal">
      <formula>2</formula>
    </cfRule>
    <cfRule type="cellIs" dxfId="39" priority="39" operator="equal">
      <formula>1</formula>
    </cfRule>
  </conditionalFormatting>
  <conditionalFormatting sqref="M1">
    <cfRule type="cellIs" dxfId="38" priority="16" operator="equal">
      <formula>3</formula>
    </cfRule>
    <cfRule type="cellIs" dxfId="37" priority="17" operator="equal">
      <formula>2</formula>
    </cfRule>
    <cfRule type="cellIs" dxfId="36" priority="18" operator="equal">
      <formula>1</formula>
    </cfRule>
  </conditionalFormatting>
  <conditionalFormatting sqref="R1">
    <cfRule type="cellIs" dxfId="35" priority="13" operator="equal">
      <formula>3</formula>
    </cfRule>
    <cfRule type="cellIs" dxfId="34" priority="14" operator="equal">
      <formula>2</formula>
    </cfRule>
    <cfRule type="cellIs" dxfId="33" priority="15" operator="equal">
      <formula>1</formula>
    </cfRule>
  </conditionalFormatting>
  <conditionalFormatting sqref="AC1">
    <cfRule type="cellIs" dxfId="32" priority="10" operator="equal">
      <formula>3</formula>
    </cfRule>
    <cfRule type="cellIs" dxfId="31" priority="11" operator="equal">
      <formula>2</formula>
    </cfRule>
    <cfRule type="cellIs" dxfId="30" priority="12" operator="equal">
      <formula>1</formula>
    </cfRule>
  </conditionalFormatting>
  <conditionalFormatting sqref="AH1">
    <cfRule type="cellIs" dxfId="29" priority="7" operator="equal">
      <formula>3</formula>
    </cfRule>
    <cfRule type="cellIs" dxfId="28" priority="8" operator="equal">
      <formula>2</formula>
    </cfRule>
    <cfRule type="cellIs" dxfId="27" priority="9" operator="equal">
      <formula>1</formula>
    </cfRule>
  </conditionalFormatting>
  <conditionalFormatting sqref="AM1">
    <cfRule type="cellIs" dxfId="26" priority="4" operator="equal">
      <formula>3</formula>
    </cfRule>
    <cfRule type="cellIs" dxfId="25" priority="5" operator="equal">
      <formula>2</formula>
    </cfRule>
    <cfRule type="cellIs" dxfId="24" priority="6" operator="equal">
      <formula>1</formula>
    </cfRule>
  </conditionalFormatting>
  <conditionalFormatting sqref="AR1">
    <cfRule type="cellIs" dxfId="23" priority="1" operator="equal">
      <formula>3</formula>
    </cfRule>
    <cfRule type="cellIs" dxfId="22" priority="2" operator="equal">
      <formula>2</formula>
    </cfRule>
    <cfRule type="cellIs" dxfId="21" priority="3" operator="equal">
      <formula>1</formula>
    </cfRule>
  </conditionalFormatting>
  <dataValidations count="1">
    <dataValidation type="list" allowBlank="1" showInputMessage="1" showErrorMessage="1" sqref="D2:D1048576" xr:uid="{8595E5F8-C42F-274D-96BE-577CDB6AAFFC}">
      <formula1>"Yes"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0AD45-6A8E-B642-B441-251815FC196C}">
  <dimension ref="A1:AM1048562"/>
  <sheetViews>
    <sheetView zoomScale="70" zoomScaleNormal="70" workbookViewId="0">
      <pane xSplit="3" ySplit="1" topLeftCell="D2" activePane="bottomRight" state="frozen"/>
      <selection activeCell="K28" sqref="K28"/>
      <selection pane="topRight" activeCell="K28" sqref="K28"/>
      <selection pane="bottomLeft" activeCell="K28" sqref="K28"/>
      <selection pane="bottomRight" activeCell="C2" sqref="C2"/>
    </sheetView>
  </sheetViews>
  <sheetFormatPr defaultColWidth="10.875" defaultRowHeight="15"/>
  <cols>
    <col min="1" max="1" width="33.125" style="60" bestFit="1" customWidth="1"/>
    <col min="2" max="2" width="8.625" style="60" customWidth="1"/>
    <col min="3" max="3" width="22.125" style="60" bestFit="1" customWidth="1"/>
    <col min="4" max="4" width="5.125" style="60" customWidth="1"/>
    <col min="5" max="6" width="10" style="60" customWidth="1"/>
    <col min="7" max="7" width="10.875" style="62"/>
    <col min="8" max="8" width="10.875" style="63"/>
    <col min="9" max="9" width="10.875" style="64"/>
    <col min="10" max="11" width="10.875" style="61"/>
    <col min="12" max="12" width="10.875" style="62"/>
    <col min="13" max="13" width="10.875" style="63"/>
    <col min="14" max="14" width="10.875" style="64"/>
    <col min="15" max="16" width="10.875" style="61"/>
    <col min="17" max="17" width="10.875" style="62"/>
    <col min="18" max="18" width="10.875" style="63"/>
    <col min="19" max="19" width="10.875" style="64"/>
    <col min="20" max="21" width="10.875" style="61"/>
    <col min="22" max="22" width="10.875" style="62"/>
    <col min="23" max="23" width="10.875" style="63"/>
    <col min="24" max="24" width="10.875" style="64"/>
    <col min="25" max="26" width="10.875" style="61"/>
    <col min="27" max="27" width="10.875" style="62"/>
    <col min="28" max="28" width="10.875" style="63"/>
    <col min="29" max="29" width="10.875" style="64"/>
    <col min="30" max="31" width="10.875" style="61"/>
    <col min="32" max="32" width="10.875" style="62"/>
    <col min="33" max="33" width="10.875" style="63"/>
    <col min="34" max="34" width="10.875" style="64"/>
    <col min="35" max="37" width="10.875" style="62"/>
    <col min="38" max="38" width="10.875" style="63"/>
    <col min="39" max="39" width="10.875" style="64"/>
    <col min="40" max="16384" width="10.875" style="60"/>
  </cols>
  <sheetData>
    <row r="1" spans="1:39" s="48" customFormat="1" ht="112.5">
      <c r="A1" s="48" t="s">
        <v>0</v>
      </c>
      <c r="B1" s="48" t="s">
        <v>30</v>
      </c>
      <c r="C1" s="48" t="s">
        <v>1</v>
      </c>
      <c r="D1" s="48" t="s">
        <v>27</v>
      </c>
      <c r="E1" s="48" t="s">
        <v>65</v>
      </c>
      <c r="F1" s="48" t="s">
        <v>29</v>
      </c>
      <c r="G1" s="49" t="s">
        <v>28</v>
      </c>
      <c r="H1" s="50" t="s">
        <v>96</v>
      </c>
      <c r="I1" s="51" t="s">
        <v>3</v>
      </c>
      <c r="J1" s="52" t="s">
        <v>57</v>
      </c>
      <c r="K1" s="52" t="s">
        <v>32</v>
      </c>
      <c r="L1" s="49" t="s">
        <v>31</v>
      </c>
      <c r="M1" s="50" t="s">
        <v>96</v>
      </c>
      <c r="N1" s="51" t="s">
        <v>5</v>
      </c>
      <c r="O1" s="52" t="s">
        <v>58</v>
      </c>
      <c r="P1" s="52" t="s">
        <v>33</v>
      </c>
      <c r="Q1" s="49" t="s">
        <v>34</v>
      </c>
      <c r="R1" s="50" t="s">
        <v>96</v>
      </c>
      <c r="S1" s="51" t="s">
        <v>7</v>
      </c>
      <c r="T1" s="52" t="s">
        <v>64</v>
      </c>
      <c r="U1" s="52" t="s">
        <v>35</v>
      </c>
      <c r="V1" s="49" t="s">
        <v>36</v>
      </c>
      <c r="W1" s="50" t="s">
        <v>96</v>
      </c>
      <c r="X1" s="51" t="s">
        <v>9</v>
      </c>
      <c r="Y1" s="52" t="s">
        <v>61</v>
      </c>
      <c r="Z1" s="52" t="s">
        <v>37</v>
      </c>
      <c r="AA1" s="49" t="s">
        <v>38</v>
      </c>
      <c r="AB1" s="50" t="s">
        <v>96</v>
      </c>
      <c r="AC1" s="51" t="s">
        <v>11</v>
      </c>
      <c r="AD1" s="52" t="s">
        <v>62</v>
      </c>
      <c r="AE1" s="52" t="s">
        <v>39</v>
      </c>
      <c r="AF1" s="49" t="s">
        <v>40</v>
      </c>
      <c r="AG1" s="50" t="s">
        <v>96</v>
      </c>
      <c r="AH1" s="51" t="s">
        <v>13</v>
      </c>
      <c r="AI1" s="49" t="s">
        <v>63</v>
      </c>
      <c r="AJ1" s="49" t="s">
        <v>41</v>
      </c>
      <c r="AK1" s="49" t="s">
        <v>43</v>
      </c>
      <c r="AL1" s="50" t="s">
        <v>96</v>
      </c>
      <c r="AM1" s="51" t="s">
        <v>42</v>
      </c>
    </row>
    <row r="2" spans="1:39" s="58" customFormat="1">
      <c r="A2" s="100" t="s">
        <v>186</v>
      </c>
      <c r="B2" s="101">
        <v>10</v>
      </c>
      <c r="C2" s="100" t="s">
        <v>198</v>
      </c>
      <c r="D2" s="100"/>
      <c r="E2" s="102">
        <v>1.85</v>
      </c>
      <c r="F2" s="102">
        <v>3.1</v>
      </c>
      <c r="G2" s="103">
        <f>(IF(E2=0, "0.00",10-E2))+F2</f>
        <v>11.25</v>
      </c>
      <c r="H2" s="104">
        <f>RANK(G2, $G$2:$G$86, 0)</f>
        <v>3</v>
      </c>
      <c r="I2" s="105">
        <f>IFERROR((G2/'League Calculation'!B$4)*100, "")</f>
        <v>97.402597402597408</v>
      </c>
      <c r="J2" s="102"/>
      <c r="K2" s="102"/>
      <c r="L2" s="103">
        <f>(IF(J2=0, "0.00",10-J2))+K2</f>
        <v>0</v>
      </c>
      <c r="M2" s="104">
        <f>RANK(L2,$L$2:$L$986)</f>
        <v>2</v>
      </c>
      <c r="N2" s="105">
        <f>IFERROR((L2/'League Calculation'!F$4)*100, "")</f>
        <v>0</v>
      </c>
      <c r="O2" s="102">
        <v>1.25</v>
      </c>
      <c r="P2" s="102">
        <v>2.9</v>
      </c>
      <c r="Q2" s="103">
        <f>(IF(O2=0, "0.00",10-O2))+P2</f>
        <v>11.65</v>
      </c>
      <c r="R2" s="104">
        <f>RANK(Q2,$Q$2:$Q$986, 0)</f>
        <v>1</v>
      </c>
      <c r="S2" s="105">
        <f>IFERROR((Q2/'League Calculation'!G$4)*100, "")</f>
        <v>100</v>
      </c>
      <c r="T2" s="102">
        <v>0.9</v>
      </c>
      <c r="U2" s="102">
        <v>3.2</v>
      </c>
      <c r="V2" s="103">
        <f>(IF(T2=0, "0.00",10-T2))+U2</f>
        <v>12.3</v>
      </c>
      <c r="W2" s="104">
        <f>RANK(V2,$V$2:$V$486, 0)</f>
        <v>1</v>
      </c>
      <c r="X2" s="105">
        <f>IFERROR((V2/'League Calculation'!C$4)*100, "")</f>
        <v>100</v>
      </c>
      <c r="Y2" s="102">
        <v>0</v>
      </c>
      <c r="Z2" s="102">
        <v>0</v>
      </c>
      <c r="AA2" s="103">
        <f>(IF(Y2=0, "0.00",10-Y2))+Z2</f>
        <v>0</v>
      </c>
      <c r="AB2" s="104">
        <f>RANK(AA2,$AA$2:$AA$5986, 0)</f>
        <v>9</v>
      </c>
      <c r="AC2" s="105">
        <f>IFERROR((AA2/'League Calculation'!E$4)*100, "")</f>
        <v>0</v>
      </c>
      <c r="AD2" s="102">
        <v>1.6</v>
      </c>
      <c r="AE2" s="102">
        <v>2.7</v>
      </c>
      <c r="AF2" s="103">
        <f>(IF(AD2=0, "0.00",10-AD2))+AE2</f>
        <v>11.100000000000001</v>
      </c>
      <c r="AG2" s="104">
        <f>RANK(AF2,$AF$2:$AF$5986, 0)</f>
        <v>1</v>
      </c>
      <c r="AH2" s="105">
        <f>IFERROR((AF2/'League Calculation'!D$4)*100, "")</f>
        <v>100</v>
      </c>
      <c r="AI2" s="103">
        <f>E2+J2+O2+T2+Y2+AD2</f>
        <v>5.6</v>
      </c>
      <c r="AJ2" s="103">
        <f>F2+K2+P2+U2+Z2+AE2</f>
        <v>11.899999999999999</v>
      </c>
      <c r="AK2" s="103">
        <f>G2+L2+Q2+V2+AA2+AF2</f>
        <v>46.300000000000004</v>
      </c>
      <c r="AL2" s="104">
        <f>RANK(AK2,$AK$2:$AK$59986, 0)</f>
        <v>1</v>
      </c>
      <c r="AM2" s="105">
        <f>IFERROR((AK2/'League Calculation'!J$4)*100, "")</f>
        <v>100</v>
      </c>
    </row>
    <row r="3" spans="1:39" s="59" customFormat="1">
      <c r="A3" s="47" t="s">
        <v>69</v>
      </c>
      <c r="B3" s="53">
        <v>11</v>
      </c>
      <c r="C3" s="47" t="s">
        <v>72</v>
      </c>
      <c r="D3" s="47"/>
      <c r="E3" s="61">
        <v>1.75</v>
      </c>
      <c r="F3" s="61">
        <v>3.3</v>
      </c>
      <c r="G3" s="55">
        <f>(IF(E3=0, "0.00",10-E3))+F3</f>
        <v>11.55</v>
      </c>
      <c r="H3" s="56">
        <f>RANK(G3, $G$2:$G$86, 0)</f>
        <v>1</v>
      </c>
      <c r="I3" s="57">
        <f>IFERROR((G3/'League Calculation'!B$4)*100, "")</f>
        <v>100</v>
      </c>
      <c r="J3" s="61"/>
      <c r="K3" s="61"/>
      <c r="L3" s="55">
        <f>(IF(J3=0, "0.00",10-J3))+K3</f>
        <v>0</v>
      </c>
      <c r="M3" s="56">
        <f>RANK(L3,$L$2:$L$986)</f>
        <v>2</v>
      </c>
      <c r="N3" s="57">
        <f>IFERROR((L3/'League Calculation'!F$4)*100, "")</f>
        <v>0</v>
      </c>
      <c r="O3" s="61">
        <v>0</v>
      </c>
      <c r="P3" s="61">
        <v>0</v>
      </c>
      <c r="Q3" s="55">
        <f>(IF(O3=0, "0.00",10-O3))+P3</f>
        <v>0</v>
      </c>
      <c r="R3" s="56">
        <f>RANK(Q3,$Q$2:$Q$986, 0)</f>
        <v>8</v>
      </c>
      <c r="S3" s="57">
        <f>IFERROR((Q3/'League Calculation'!G$4)*100, "")</f>
        <v>0</v>
      </c>
      <c r="T3" s="61">
        <v>0.6</v>
      </c>
      <c r="U3" s="61">
        <v>1.8</v>
      </c>
      <c r="V3" s="55">
        <f>(IF(T3=0, "0.00",10-T3))+U3</f>
        <v>11.200000000000001</v>
      </c>
      <c r="W3" s="56">
        <f>RANK(V3,$V$2:$V$486, 0)</f>
        <v>4</v>
      </c>
      <c r="X3" s="57">
        <f>IFERROR((V3/'League Calculation'!C$4)*100, "")</f>
        <v>91.056910569105696</v>
      </c>
      <c r="Y3" s="61">
        <v>1.6</v>
      </c>
      <c r="Z3" s="61">
        <v>2.4</v>
      </c>
      <c r="AA3" s="55">
        <f>(IF(Y3=0, "0.00",10-Y3))+Z3</f>
        <v>10.8</v>
      </c>
      <c r="AB3" s="56">
        <f>RANK(AA3,$AA$2:$AA$5986, 0)</f>
        <v>1</v>
      </c>
      <c r="AC3" s="57">
        <f>IFERROR((AA3/'League Calculation'!E$4)*100, "")</f>
        <v>100</v>
      </c>
      <c r="AD3" s="61">
        <v>2.7</v>
      </c>
      <c r="AE3" s="61">
        <v>1.5</v>
      </c>
      <c r="AF3" s="55">
        <f>(IF(AD3=0, "0.00",10-AD3))+AE3</f>
        <v>8.8000000000000007</v>
      </c>
      <c r="AG3" s="56">
        <f>RANK(AF3,$AF$2:$AF$5986, 0)</f>
        <v>2</v>
      </c>
      <c r="AH3" s="57">
        <f>IFERROR((AF3/'League Calculation'!D$4)*100, "")</f>
        <v>79.27927927927928</v>
      </c>
      <c r="AI3" s="55">
        <f>E3+J3+O3+T3+Y3+AD3</f>
        <v>6.65</v>
      </c>
      <c r="AJ3" s="55">
        <f>F3+K3+P3+U3+Z3+AE3</f>
        <v>9</v>
      </c>
      <c r="AK3" s="55">
        <f>G3+L3+Q3+V3+AA3+AF3</f>
        <v>42.349999999999994</v>
      </c>
      <c r="AL3" s="56">
        <f>RANK(AK3,$AK$2:$AK$59986, 0)</f>
        <v>2</v>
      </c>
      <c r="AM3" s="57">
        <f>IFERROR((AK3/'League Calculation'!J$4)*100, "")</f>
        <v>91.468682505399542</v>
      </c>
    </row>
    <row r="4" spans="1:39" s="59" customFormat="1">
      <c r="A4" s="47" t="s">
        <v>75</v>
      </c>
      <c r="B4" s="53">
        <v>6</v>
      </c>
      <c r="C4" s="47" t="s">
        <v>97</v>
      </c>
      <c r="D4" s="47"/>
      <c r="E4" s="61">
        <v>3.8</v>
      </c>
      <c r="F4" s="61">
        <v>2.8</v>
      </c>
      <c r="G4" s="55">
        <f>(IF(E4=0, "0.00",10-E4))+F4</f>
        <v>9</v>
      </c>
      <c r="H4" s="56">
        <f>RANK(G4, $G$2:$G$86, 0)</f>
        <v>10</v>
      </c>
      <c r="I4" s="57">
        <f>IFERROR((G4/'League Calculation'!B$4)*100, "")</f>
        <v>77.922077922077918</v>
      </c>
      <c r="J4" s="61"/>
      <c r="K4" s="61"/>
      <c r="L4" s="55">
        <f>(IF(J4=0, "0.00",10-J4))+K4</f>
        <v>0</v>
      </c>
      <c r="M4" s="56">
        <f>RANK(L4,$L$2:$L$986)</f>
        <v>2</v>
      </c>
      <c r="N4" s="57">
        <f>IFERROR((L4/'League Calculation'!F$4)*100, "")</f>
        <v>0</v>
      </c>
      <c r="O4" s="61">
        <v>1.1499999999999999</v>
      </c>
      <c r="P4" s="61">
        <v>2.6</v>
      </c>
      <c r="Q4" s="55">
        <f>(IF(O4=0, "0.00",10-O4))+P4</f>
        <v>11.45</v>
      </c>
      <c r="R4" s="56">
        <f>RANK(Q4,$Q$2:$Q$986, 0)</f>
        <v>2</v>
      </c>
      <c r="S4" s="57">
        <f>IFERROR((Q4/'League Calculation'!G$4)*100, "")</f>
        <v>98.283261802575097</v>
      </c>
      <c r="T4" s="61">
        <v>0.6</v>
      </c>
      <c r="U4" s="61">
        <v>1.6</v>
      </c>
      <c r="V4" s="55">
        <f>(IF(T4=0, "0.00",10-T4))+U4</f>
        <v>11</v>
      </c>
      <c r="W4" s="56">
        <f>RANK(V4,$V$2:$V$486, 0)</f>
        <v>7</v>
      </c>
      <c r="X4" s="57">
        <f>IFERROR((V4/'League Calculation'!C$4)*100, "")</f>
        <v>89.430894308943081</v>
      </c>
      <c r="Y4" s="61">
        <v>1.8</v>
      </c>
      <c r="Z4" s="61">
        <v>2.2000000000000002</v>
      </c>
      <c r="AA4" s="55">
        <f>(IF(Y4=0, "0.00",10-Y4))+Z4</f>
        <v>10.399999999999999</v>
      </c>
      <c r="AB4" s="56">
        <f>RANK(AA4,$AA$2:$AA$5986, 0)</f>
        <v>3</v>
      </c>
      <c r="AC4" s="57">
        <f>IFERROR((AA4/'League Calculation'!E$4)*100, "")</f>
        <v>96.296296296296276</v>
      </c>
      <c r="AD4" s="61"/>
      <c r="AE4" s="61"/>
      <c r="AF4" s="55">
        <f>(IF(AD4=0, "0.00",10-AD4))+AE4</f>
        <v>0</v>
      </c>
      <c r="AG4" s="56">
        <f>RANK(AF4,$AF$2:$AF$5986, 0)</f>
        <v>3</v>
      </c>
      <c r="AH4" s="57">
        <f>IFERROR((AF4/'League Calculation'!D$4)*100, "")</f>
        <v>0</v>
      </c>
      <c r="AI4" s="55">
        <f>E4+J4+O4+T4+Y4+AD4</f>
        <v>7.3499999999999988</v>
      </c>
      <c r="AJ4" s="55">
        <f>F4+K4+P4+U4+Z4+AE4</f>
        <v>9.1999999999999993</v>
      </c>
      <c r="AK4" s="55">
        <f>G4+L4+Q4+V4+AA4+AF4</f>
        <v>41.849999999999994</v>
      </c>
      <c r="AL4" s="56">
        <f>RANK(AK4,$AK$2:$AK$59986, 0)</f>
        <v>3</v>
      </c>
      <c r="AM4" s="57">
        <f>IFERROR((AK4/'League Calculation'!J$4)*100, "")</f>
        <v>90.388768898488109</v>
      </c>
    </row>
    <row r="5" spans="1:39" s="59" customFormat="1">
      <c r="A5" s="47" t="s">
        <v>189</v>
      </c>
      <c r="B5" s="53">
        <v>15</v>
      </c>
      <c r="C5" s="47" t="s">
        <v>202</v>
      </c>
      <c r="D5" s="47"/>
      <c r="E5" s="61">
        <v>2.95</v>
      </c>
      <c r="F5" s="61">
        <v>3.3</v>
      </c>
      <c r="G5" s="55">
        <f>(IF(E5=0, "0.00",10-E5))+F5</f>
        <v>10.35</v>
      </c>
      <c r="H5" s="56">
        <f>RANK(G5, $G$2:$G$86, 0)</f>
        <v>8</v>
      </c>
      <c r="I5" s="57">
        <f>IFERROR((G5/'League Calculation'!B$4)*100, "")</f>
        <v>89.610389610389603</v>
      </c>
      <c r="J5" s="61"/>
      <c r="K5" s="61"/>
      <c r="L5" s="55">
        <f>(IF(J5=0, "0.00",10-J5))+K5</f>
        <v>0</v>
      </c>
      <c r="M5" s="56">
        <f>RANK(L5,$L$2:$L$986)</f>
        <v>2</v>
      </c>
      <c r="N5" s="57">
        <f>IFERROR((L5/'League Calculation'!F$4)*100, "")</f>
        <v>0</v>
      </c>
      <c r="O5" s="61">
        <v>2.5499999999999998</v>
      </c>
      <c r="P5" s="61">
        <v>2</v>
      </c>
      <c r="Q5" s="55">
        <f>(IF(O5=0, "0.00",10-O5))+P5</f>
        <v>9.4499999999999993</v>
      </c>
      <c r="R5" s="56">
        <f>RANK(Q5,$Q$2:$Q$986, 0)</f>
        <v>4</v>
      </c>
      <c r="S5" s="57">
        <f>IFERROR((Q5/'League Calculation'!G$4)*100, "")</f>
        <v>81.115879828326172</v>
      </c>
      <c r="T5" s="61">
        <v>1</v>
      </c>
      <c r="U5" s="61">
        <v>2.2000000000000002</v>
      </c>
      <c r="V5" s="55">
        <f>(IF(T5=0, "0.00",10-T5))+U5</f>
        <v>11.2</v>
      </c>
      <c r="W5" s="56">
        <f>RANK(V5,$V$2:$V$486, 0)</f>
        <v>5</v>
      </c>
      <c r="X5" s="57">
        <f>IFERROR((V5/'League Calculation'!C$4)*100, "")</f>
        <v>91.056910569105682</v>
      </c>
      <c r="Y5" s="61">
        <v>1.7</v>
      </c>
      <c r="Z5" s="61">
        <v>2.5</v>
      </c>
      <c r="AA5" s="55">
        <f>(IF(Y5=0, "0.00",10-Y5))+Z5</f>
        <v>10.8</v>
      </c>
      <c r="AB5" s="56">
        <f>RANK(AA5,$AA$2:$AA$5986, 0)</f>
        <v>1</v>
      </c>
      <c r="AC5" s="57">
        <f>IFERROR((AA5/'League Calculation'!E$4)*100, "")</f>
        <v>100</v>
      </c>
      <c r="AD5" s="61"/>
      <c r="AE5" s="61"/>
      <c r="AF5" s="55">
        <f>(IF(AD5=0, "0.00",10-AD5))+AE5</f>
        <v>0</v>
      </c>
      <c r="AG5" s="56">
        <f>RANK(AF5,$AF$2:$AF$5986, 0)</f>
        <v>3</v>
      </c>
      <c r="AH5" s="57">
        <f>IFERROR((AF5/'League Calculation'!D$4)*100, "")</f>
        <v>0</v>
      </c>
      <c r="AI5" s="55">
        <f>E5+J5+O5+T5+Y5+AD5</f>
        <v>8.1999999999999993</v>
      </c>
      <c r="AJ5" s="55">
        <f>F5+K5+P5+U5+Z5+AE5</f>
        <v>10</v>
      </c>
      <c r="AK5" s="55">
        <f>G5+L5+Q5+V5+AA5+AF5</f>
        <v>41.8</v>
      </c>
      <c r="AL5" s="56">
        <f>RANK(AK5,$AK$2:$AK$59986, 0)</f>
        <v>4</v>
      </c>
      <c r="AM5" s="57">
        <f>IFERROR((AK5/'League Calculation'!J$4)*100, "")</f>
        <v>90.280777537796965</v>
      </c>
    </row>
    <row r="6" spans="1:39" s="59" customFormat="1">
      <c r="A6" s="47" t="s">
        <v>185</v>
      </c>
      <c r="B6" s="53">
        <v>16</v>
      </c>
      <c r="C6" s="47" t="s">
        <v>203</v>
      </c>
      <c r="D6" s="47" t="s">
        <v>147</v>
      </c>
      <c r="E6" s="61">
        <v>2.1</v>
      </c>
      <c r="F6" s="61">
        <v>3.2</v>
      </c>
      <c r="G6" s="55">
        <f>(IF(E6=0, "0.00",10-E6))+F6</f>
        <v>11.100000000000001</v>
      </c>
      <c r="H6" s="56">
        <f>RANK(G6, $G$2:$G$86, 0)</f>
        <v>5</v>
      </c>
      <c r="I6" s="57">
        <f>IFERROR((G6/'League Calculation'!B$4)*100, "")</f>
        <v>96.103896103896119</v>
      </c>
      <c r="J6" s="61"/>
      <c r="K6" s="61"/>
      <c r="L6" s="55">
        <f>(IF(J6=0, "0.00",10-J6))+K6</f>
        <v>0</v>
      </c>
      <c r="M6" s="56">
        <f>RANK(L6,$L$2:$L$986)</f>
        <v>2</v>
      </c>
      <c r="N6" s="57">
        <f>IFERROR((L6/'League Calculation'!F$4)*100, "")</f>
        <v>0</v>
      </c>
      <c r="O6" s="61">
        <v>3.4</v>
      </c>
      <c r="P6" s="61">
        <v>2</v>
      </c>
      <c r="Q6" s="55">
        <f>(IF(O6=0, "0.00",10-O6))+P6</f>
        <v>8.6</v>
      </c>
      <c r="R6" s="56">
        <f>RANK(Q6,$Q$2:$Q$986, 0)</f>
        <v>6</v>
      </c>
      <c r="S6" s="57">
        <f>IFERROR((Q6/'League Calculation'!G$4)*100, "")</f>
        <v>73.819742489270382</v>
      </c>
      <c r="T6" s="61">
        <v>1.7</v>
      </c>
      <c r="U6" s="61">
        <v>3.2</v>
      </c>
      <c r="V6" s="55">
        <f>(IF(T6=0, "0.00",10-T6))+U6</f>
        <v>11.5</v>
      </c>
      <c r="W6" s="56">
        <f>RANK(V6,$V$2:$V$486, 0)</f>
        <v>2</v>
      </c>
      <c r="X6" s="57">
        <f>IFERROR((V6/'League Calculation'!C$4)*100, "")</f>
        <v>93.495934959349597</v>
      </c>
      <c r="Y6" s="61">
        <v>2.4</v>
      </c>
      <c r="Z6" s="61">
        <v>2.7</v>
      </c>
      <c r="AA6" s="55">
        <f>(IF(Y6=0, "0.00",10-Y6))+Z6</f>
        <v>10.3</v>
      </c>
      <c r="AB6" s="56">
        <f>RANK(AA6,$AA$2:$AA$5986, 0)</f>
        <v>4</v>
      </c>
      <c r="AC6" s="57">
        <f>IFERROR((AA6/'League Calculation'!E$4)*100, "")</f>
        <v>95.370370370370367</v>
      </c>
      <c r="AD6" s="61"/>
      <c r="AE6" s="61"/>
      <c r="AF6" s="55">
        <f>(IF(AD6=0, "0.00",10-AD6))+AE6</f>
        <v>0</v>
      </c>
      <c r="AG6" s="56">
        <f>RANK(AF6,$AF$2:$AF$5986, 0)</f>
        <v>3</v>
      </c>
      <c r="AH6" s="57">
        <f>IFERROR((AF6/'League Calculation'!D$4)*100, "")</f>
        <v>0</v>
      </c>
      <c r="AI6" s="55">
        <f>E6+J6+O6+T6+Y6+AD6</f>
        <v>9.6</v>
      </c>
      <c r="AJ6" s="55">
        <f>F6+K6+P6+U6+Z6+AE6</f>
        <v>11.100000000000001</v>
      </c>
      <c r="AK6" s="55">
        <f>G6+L6+Q6+V6+AA6+AF6</f>
        <v>41.5</v>
      </c>
      <c r="AL6" s="56">
        <f>RANK(AK6,$AK$2:$AK$59986, 0)</f>
        <v>5</v>
      </c>
      <c r="AM6" s="57">
        <f>IFERROR((AK6/'League Calculation'!J$4)*100, "")</f>
        <v>89.632829373650097</v>
      </c>
    </row>
    <row r="7" spans="1:39">
      <c r="A7" s="47" t="s">
        <v>184</v>
      </c>
      <c r="B7" s="53">
        <v>8</v>
      </c>
      <c r="C7" s="47" t="s">
        <v>196</v>
      </c>
      <c r="D7" s="47"/>
      <c r="E7" s="61">
        <v>1.85</v>
      </c>
      <c r="F7" s="61">
        <v>3.1</v>
      </c>
      <c r="G7" s="55">
        <f>(IF(E7=0, "0.00",10-E7))+F7</f>
        <v>11.25</v>
      </c>
      <c r="H7" s="56">
        <f>RANK(G7, $G$2:$G$86, 0)</f>
        <v>3</v>
      </c>
      <c r="I7" s="57">
        <f>IFERROR((G7/'League Calculation'!B$4)*100, "")</f>
        <v>97.402597402597408</v>
      </c>
      <c r="L7" s="55">
        <f>(IF(J7=0, "0.00",10-J7))+K7</f>
        <v>0</v>
      </c>
      <c r="M7" s="56">
        <f>RANK(L7,$L$2:$L$986)</f>
        <v>2</v>
      </c>
      <c r="N7" s="57">
        <f>IFERROR((L7/'League Calculation'!F$4)*100, "")</f>
        <v>0</v>
      </c>
      <c r="O7" s="61">
        <v>1.4</v>
      </c>
      <c r="P7" s="61">
        <v>1.3</v>
      </c>
      <c r="Q7" s="55">
        <f>(IF(O7=0, "0.00",10-O7))+P7</f>
        <v>9.9</v>
      </c>
      <c r="R7" s="56">
        <f>RANK(Q7,$Q$2:$Q$986, 0)</f>
        <v>3</v>
      </c>
      <c r="S7" s="57">
        <f>IFERROR((Q7/'League Calculation'!G$4)*100, "")</f>
        <v>84.978540772532185</v>
      </c>
      <c r="T7" s="61">
        <v>0.5</v>
      </c>
      <c r="U7" s="61">
        <v>1.8</v>
      </c>
      <c r="V7" s="55">
        <f>(IF(T7=0, "0.00",10-T7))+U7</f>
        <v>11.3</v>
      </c>
      <c r="W7" s="56">
        <f>RANK(V7,$V$2:$V$486, 0)</f>
        <v>3</v>
      </c>
      <c r="X7" s="57">
        <f>IFERROR((V7/'League Calculation'!C$4)*100, "")</f>
        <v>91.869918699186996</v>
      </c>
      <c r="Y7" s="61">
        <v>0</v>
      </c>
      <c r="Z7" s="61">
        <v>0</v>
      </c>
      <c r="AA7" s="55">
        <f>(IF(Y7=0, "0.00",10-Y7))+Z7</f>
        <v>0</v>
      </c>
      <c r="AB7" s="56">
        <f>RANK(AA7,$AA$2:$AA$5986, 0)</f>
        <v>9</v>
      </c>
      <c r="AC7" s="57">
        <f>IFERROR((AA7/'League Calculation'!E$4)*100, "")</f>
        <v>0</v>
      </c>
      <c r="AF7" s="55">
        <f>(IF(AD7=0, "0.00",10-AD7))+AE7</f>
        <v>0</v>
      </c>
      <c r="AG7" s="56">
        <f>RANK(AF7,$AF$2:$AF$5986, 0)</f>
        <v>3</v>
      </c>
      <c r="AH7" s="57">
        <f>IFERROR((AF7/'League Calculation'!D$4)*100, "")</f>
        <v>0</v>
      </c>
      <c r="AI7" s="55">
        <f>E7+J7+O7+T7+Y7+AD7</f>
        <v>3.75</v>
      </c>
      <c r="AJ7" s="55">
        <f>F7+K7+P7+U7+Z7+AE7</f>
        <v>6.2</v>
      </c>
      <c r="AK7" s="55">
        <f>G7+L7+Q7+V7+AA7+AF7</f>
        <v>32.450000000000003</v>
      </c>
      <c r="AL7" s="56">
        <f>RANK(AK7,$AK$2:$AK$59986, 0)</f>
        <v>6</v>
      </c>
      <c r="AM7" s="57">
        <f>IFERROR((AK7/'League Calculation'!J$4)*100, "")</f>
        <v>70.08639308855291</v>
      </c>
    </row>
    <row r="8" spans="1:39">
      <c r="A8" s="46" t="s">
        <v>182</v>
      </c>
      <c r="B8" s="53">
        <v>1</v>
      </c>
      <c r="C8" s="46" t="s">
        <v>190</v>
      </c>
      <c r="D8" s="65"/>
      <c r="E8" s="54">
        <v>1.45</v>
      </c>
      <c r="F8" s="54">
        <v>3</v>
      </c>
      <c r="G8" s="55">
        <f>(IF(E8=0, "0.00",10-E8))+F8</f>
        <v>11.55</v>
      </c>
      <c r="H8" s="56">
        <f>RANK(G8, $G$2:$G$86, 0)</f>
        <v>1</v>
      </c>
      <c r="I8" s="57">
        <f>IFERROR((G8/'League Calculation'!B$4)*100, "")</f>
        <v>100</v>
      </c>
      <c r="J8" s="54"/>
      <c r="K8" s="54"/>
      <c r="L8" s="55">
        <f>(IF(J8=0, "0.00",10-J8))+K8</f>
        <v>0</v>
      </c>
      <c r="M8" s="56">
        <f>RANK(L8,$L$2:$L$986)</f>
        <v>2</v>
      </c>
      <c r="N8" s="57">
        <f>IFERROR((L8/'League Calculation'!F$4)*100, "")</f>
        <v>0</v>
      </c>
      <c r="O8" s="54">
        <v>0</v>
      </c>
      <c r="P8" s="54">
        <v>0</v>
      </c>
      <c r="Q8" s="55">
        <f>(IF(O8=0, "0.00",10-O8))+P8</f>
        <v>0</v>
      </c>
      <c r="R8" s="56">
        <f>RANK(Q8,$Q$2:$Q$986, 0)</f>
        <v>8</v>
      </c>
      <c r="S8" s="57">
        <f>IFERROR((Q8/'League Calculation'!G$4)*100, "")</f>
        <v>0</v>
      </c>
      <c r="T8" s="54">
        <v>0.9</v>
      </c>
      <c r="U8" s="54">
        <v>1.6</v>
      </c>
      <c r="V8" s="55">
        <f>(IF(T8=0, "0.00",10-T8))+U8</f>
        <v>10.7</v>
      </c>
      <c r="W8" s="56">
        <f>RANK(V8,$V$2:$V$486, 0)</f>
        <v>9</v>
      </c>
      <c r="X8" s="57">
        <f>IFERROR((V8/'League Calculation'!C$4)*100, "")</f>
        <v>86.991869918699166</v>
      </c>
      <c r="Y8" s="54">
        <v>3.6</v>
      </c>
      <c r="Z8" s="54">
        <v>1.8</v>
      </c>
      <c r="AA8" s="55">
        <f>(IF(Y8=0, "0.00",10-Y8))+Z8</f>
        <v>8.2000000000000011</v>
      </c>
      <c r="AB8" s="56">
        <f>RANK(AA8,$AA$2:$AA$5986, 0)</f>
        <v>6</v>
      </c>
      <c r="AC8" s="57">
        <f>IFERROR((AA8/'League Calculation'!E$4)*100, "")</f>
        <v>75.925925925925924</v>
      </c>
      <c r="AD8" s="54"/>
      <c r="AE8" s="54"/>
      <c r="AF8" s="55">
        <f>(IF(AD8=0, "0.00",10-AD8))+AE8</f>
        <v>0</v>
      </c>
      <c r="AG8" s="56">
        <f>RANK(AF8,$AF$2:$AF$5986, 0)</f>
        <v>3</v>
      </c>
      <c r="AH8" s="57">
        <f>IFERROR((AF8/'League Calculation'!D$4)*100, "")</f>
        <v>0</v>
      </c>
      <c r="AI8" s="55">
        <f>E8+J8+O8+T8+Y8+AD8</f>
        <v>5.95</v>
      </c>
      <c r="AJ8" s="55">
        <f>F8+K8+P8+U8+Z8+AE8</f>
        <v>6.3999999999999995</v>
      </c>
      <c r="AK8" s="55">
        <f>G8+L8+Q8+V8+AA8+AF8</f>
        <v>30.450000000000003</v>
      </c>
      <c r="AL8" s="56">
        <f>RANK(AK8,$AK$2:$AK$59986, 0)</f>
        <v>7</v>
      </c>
      <c r="AM8" s="57">
        <f>IFERROR((AK8/'League Calculation'!J$4)*100, "")</f>
        <v>65.766738660907137</v>
      </c>
    </row>
    <row r="9" spans="1:39">
      <c r="A9" s="47" t="s">
        <v>184</v>
      </c>
      <c r="B9" s="53">
        <v>7</v>
      </c>
      <c r="C9" s="47" t="s">
        <v>195</v>
      </c>
      <c r="D9" s="47"/>
      <c r="E9" s="61">
        <v>2.85</v>
      </c>
      <c r="F9" s="61">
        <v>2.2000000000000002</v>
      </c>
      <c r="G9" s="55">
        <f>(IF(E9=0, "0.00",10-E9))+F9</f>
        <v>9.3500000000000014</v>
      </c>
      <c r="H9" s="56">
        <f>RANK(G9, $G$2:$G$86, 0)</f>
        <v>9</v>
      </c>
      <c r="I9" s="57">
        <f>IFERROR((G9/'League Calculation'!B$4)*100, "")</f>
        <v>80.952380952380963</v>
      </c>
      <c r="L9" s="55">
        <f>(IF(J9=0, "0.00",10-J9))+K9</f>
        <v>0</v>
      </c>
      <c r="M9" s="56">
        <f>RANK(L9,$L$2:$L$986)</f>
        <v>2</v>
      </c>
      <c r="N9" s="57">
        <f>IFERROR((L9/'League Calculation'!F$4)*100, "")</f>
        <v>0</v>
      </c>
      <c r="O9" s="61">
        <v>2.6</v>
      </c>
      <c r="P9" s="61">
        <v>2</v>
      </c>
      <c r="Q9" s="55">
        <f>(IF(O9=0, "0.00",10-O9))+P9</f>
        <v>9.4</v>
      </c>
      <c r="R9" s="56">
        <f>RANK(Q9,$Q$2:$Q$986, 0)</f>
        <v>5</v>
      </c>
      <c r="S9" s="57">
        <f>IFERROR((Q9/'League Calculation'!G$4)*100, "")</f>
        <v>80.68669527896995</v>
      </c>
      <c r="T9" s="61">
        <v>0</v>
      </c>
      <c r="U9" s="61">
        <v>0</v>
      </c>
      <c r="V9" s="55">
        <f>(IF(T9=0, "0.00",10-T9))+U9</f>
        <v>0</v>
      </c>
      <c r="W9" s="56">
        <f>RANK(V9,$V$2:$V$486, 0)</f>
        <v>10</v>
      </c>
      <c r="X9" s="57">
        <f>IFERROR((V9/'League Calculation'!C$4)*100, "")</f>
        <v>0</v>
      </c>
      <c r="Y9" s="61">
        <v>3.3</v>
      </c>
      <c r="Z9" s="61">
        <v>2.1</v>
      </c>
      <c r="AA9" s="55">
        <f>(IF(Y9=0, "0.00",10-Y9))+Z9</f>
        <v>8.8000000000000007</v>
      </c>
      <c r="AB9" s="56">
        <f>RANK(AA9,$AA$2:$AA$5986, 0)</f>
        <v>5</v>
      </c>
      <c r="AC9" s="57">
        <f>IFERROR((AA9/'League Calculation'!E$4)*100, "")</f>
        <v>81.481481481481495</v>
      </c>
      <c r="AF9" s="55">
        <f>(IF(AD9=0, "0.00",10-AD9))+AE9</f>
        <v>0</v>
      </c>
      <c r="AG9" s="56">
        <f>RANK(AF9,$AF$2:$AF$5986, 0)</f>
        <v>3</v>
      </c>
      <c r="AH9" s="57">
        <f>IFERROR((AF9/'League Calculation'!D$4)*100, "")</f>
        <v>0</v>
      </c>
      <c r="AI9" s="55">
        <f>E9+J9+O9+T9+Y9+AD9</f>
        <v>8.75</v>
      </c>
      <c r="AJ9" s="55">
        <f>F9+K9+P9+U9+Z9+AE9</f>
        <v>6.3000000000000007</v>
      </c>
      <c r="AK9" s="55">
        <f>G9+L9+Q9+V9+AA9+AF9</f>
        <v>27.55</v>
      </c>
      <c r="AL9" s="56">
        <f>RANK(AK9,$AK$2:$AK$59986, 0)</f>
        <v>8</v>
      </c>
      <c r="AM9" s="57">
        <f>IFERROR((AK9/'League Calculation'!J$4)*100, "")</f>
        <v>59.503239740820732</v>
      </c>
    </row>
    <row r="10" spans="1:39">
      <c r="A10" s="47" t="s">
        <v>188</v>
      </c>
      <c r="B10" s="53">
        <v>14</v>
      </c>
      <c r="C10" s="47" t="s">
        <v>201</v>
      </c>
      <c r="D10" s="47"/>
      <c r="E10" s="61">
        <v>2.4</v>
      </c>
      <c r="F10" s="61">
        <v>3</v>
      </c>
      <c r="G10" s="55">
        <f>(IF(E10=0, "0.00",10-E10))+F10</f>
        <v>10.6</v>
      </c>
      <c r="H10" s="56">
        <f>RANK(G10, $G$2:$G$86, 0)</f>
        <v>7</v>
      </c>
      <c r="I10" s="57">
        <f>IFERROR((G10/'League Calculation'!B$4)*100, "")</f>
        <v>91.774891774891771</v>
      </c>
      <c r="L10" s="55">
        <f>(IF(J10=0, "0.00",10-J10))+K10</f>
        <v>0</v>
      </c>
      <c r="M10" s="56">
        <f>RANK(L10,$L$2:$L$986)</f>
        <v>2</v>
      </c>
      <c r="N10" s="57">
        <f>IFERROR((L10/'League Calculation'!F$4)*100, "")</f>
        <v>0</v>
      </c>
      <c r="O10" s="61">
        <v>0</v>
      </c>
      <c r="P10" s="61">
        <v>0</v>
      </c>
      <c r="Q10" s="55">
        <f>(IF(O10=0, "0.00",10-O10))+P10</f>
        <v>0</v>
      </c>
      <c r="R10" s="56">
        <f>RANK(Q10,$Q$2:$Q$986, 0)</f>
        <v>8</v>
      </c>
      <c r="S10" s="57">
        <f>IFERROR((Q10/'League Calculation'!G$4)*100, "")</f>
        <v>0</v>
      </c>
      <c r="T10" s="61">
        <v>0.65</v>
      </c>
      <c r="U10" s="61">
        <v>1.6</v>
      </c>
      <c r="V10" s="55">
        <f>(IF(T10=0, "0.00",10-T10))+U10</f>
        <v>10.95</v>
      </c>
      <c r="W10" s="56">
        <f>RANK(V10,$V$2:$V$486, 0)</f>
        <v>8</v>
      </c>
      <c r="X10" s="57">
        <f>IFERROR((V10/'League Calculation'!C$4)*100, "")</f>
        <v>89.024390243902431</v>
      </c>
      <c r="Y10" s="61">
        <v>8.15</v>
      </c>
      <c r="Z10" s="61">
        <v>1.2</v>
      </c>
      <c r="AA10" s="55">
        <f>(IF(Y10=0, "0.00",10-Y10))+Z10</f>
        <v>3.05</v>
      </c>
      <c r="AB10" s="56">
        <f>RANK(AA10,$AA$2:$AA$5986, 0)</f>
        <v>8</v>
      </c>
      <c r="AC10" s="57">
        <f>IFERROR((AA10/'League Calculation'!E$4)*100, "")</f>
        <v>28.240740740740737</v>
      </c>
      <c r="AF10" s="55">
        <f>(IF(AD10=0, "0.00",10-AD10))+AE10</f>
        <v>0</v>
      </c>
      <c r="AG10" s="56">
        <f>RANK(AF10,$AF$2:$AF$5986, 0)</f>
        <v>3</v>
      </c>
      <c r="AH10" s="57">
        <f>IFERROR((AF10/'League Calculation'!D$4)*100, "")</f>
        <v>0</v>
      </c>
      <c r="AI10" s="55">
        <f>E10+J10+O10+T10+Y10+AD10</f>
        <v>11.2</v>
      </c>
      <c r="AJ10" s="55">
        <f>F10+K10+P10+U10+Z10+AE10</f>
        <v>5.8</v>
      </c>
      <c r="AK10" s="55">
        <f>G10+L10+Q10+V10+AA10+AF10</f>
        <v>24.599999999999998</v>
      </c>
      <c r="AL10" s="56">
        <f>RANK(AK10,$AK$2:$AK$59986, 0)</f>
        <v>9</v>
      </c>
      <c r="AM10" s="57">
        <f>IFERROR((AK10/'League Calculation'!J$4)*100, "")</f>
        <v>53.131749460043189</v>
      </c>
    </row>
    <row r="11" spans="1:39">
      <c r="A11" s="46" t="s">
        <v>75</v>
      </c>
      <c r="B11" s="53">
        <v>5</v>
      </c>
      <c r="C11" s="46" t="s">
        <v>194</v>
      </c>
      <c r="D11" s="65"/>
      <c r="E11" s="61">
        <v>2.25</v>
      </c>
      <c r="F11" s="61">
        <v>3.1</v>
      </c>
      <c r="G11" s="55">
        <f>(IF(E11=0, "0.00",10-E11))+F11</f>
        <v>10.85</v>
      </c>
      <c r="H11" s="56">
        <f>RANK(G11, $G$2:$G$86, 0)</f>
        <v>6</v>
      </c>
      <c r="I11" s="57">
        <f>IFERROR((G11/'League Calculation'!B$4)*100, "")</f>
        <v>93.939393939393938</v>
      </c>
      <c r="L11" s="55">
        <f>(IF(J11=0, "0.00",10-J11))+K11</f>
        <v>0</v>
      </c>
      <c r="M11" s="56">
        <f>RANK(L11,$L$2:$L$986)</f>
        <v>2</v>
      </c>
      <c r="N11" s="57">
        <f>IFERROR((L11/'League Calculation'!F$4)*100, "")</f>
        <v>0</v>
      </c>
      <c r="O11" s="61">
        <v>0</v>
      </c>
      <c r="P11" s="61">
        <v>0</v>
      </c>
      <c r="Q11" s="55">
        <f>(IF(O11=0, "0.00",10-O11))+P11</f>
        <v>0</v>
      </c>
      <c r="R11" s="56">
        <f>RANK(Q11,$Q$2:$Q$986, 0)</f>
        <v>8</v>
      </c>
      <c r="S11" s="57">
        <f>IFERROR((Q11/'League Calculation'!G$4)*100, "")</f>
        <v>0</v>
      </c>
      <c r="T11" s="54">
        <v>0.7</v>
      </c>
      <c r="U11" s="54">
        <v>1.8</v>
      </c>
      <c r="V11" s="55">
        <f>(IF(T11=0, "0.00",10-T11))+U11</f>
        <v>11.100000000000001</v>
      </c>
      <c r="W11" s="56">
        <f>RANK(V11,$V$2:$V$486, 0)</f>
        <v>6</v>
      </c>
      <c r="X11" s="57">
        <f>IFERROR((V11/'League Calculation'!C$4)*100, "")</f>
        <v>90.243902439024396</v>
      </c>
      <c r="Y11" s="61">
        <v>0</v>
      </c>
      <c r="Z11" s="61">
        <v>0</v>
      </c>
      <c r="AA11" s="55">
        <f>(IF(Y11=0, "0.00",10-Y11))+Z11</f>
        <v>0</v>
      </c>
      <c r="AB11" s="56">
        <f>RANK(AA11,$AA$2:$AA$5986, 0)</f>
        <v>9</v>
      </c>
      <c r="AC11" s="57">
        <f>IFERROR((AA11/'League Calculation'!E$4)*100, "")</f>
        <v>0</v>
      </c>
      <c r="AF11" s="55">
        <f>(IF(AD11=0, "0.00",10-AD11))+AE11</f>
        <v>0</v>
      </c>
      <c r="AG11" s="56">
        <f>RANK(AF11,$AF$2:$AF$5986, 0)</f>
        <v>3</v>
      </c>
      <c r="AH11" s="57">
        <f>IFERROR((AF11/'League Calculation'!D$4)*100, "")</f>
        <v>0</v>
      </c>
      <c r="AI11" s="55">
        <f>E11+J11+O11+T11+Y11+AD11</f>
        <v>2.95</v>
      </c>
      <c r="AJ11" s="55">
        <f>F11+K11+P11+U11+Z11+AE11</f>
        <v>4.9000000000000004</v>
      </c>
      <c r="AK11" s="55">
        <f>G11+L11+Q11+V11+AA11+AF11</f>
        <v>21.950000000000003</v>
      </c>
      <c r="AL11" s="56">
        <f>RANK(AK11,$AK$2:$AK$59986, 0)</f>
        <v>10</v>
      </c>
      <c r="AM11" s="57">
        <f>IFERROR((AK11/'League Calculation'!J$4)*100, "")</f>
        <v>47.408207343412528</v>
      </c>
    </row>
    <row r="12" spans="1:39">
      <c r="A12" s="47" t="s">
        <v>185</v>
      </c>
      <c r="B12" s="53">
        <v>9</v>
      </c>
      <c r="C12" s="47" t="s">
        <v>197</v>
      </c>
      <c r="D12" s="47"/>
      <c r="E12" s="61">
        <v>0</v>
      </c>
      <c r="F12" s="61">
        <v>0</v>
      </c>
      <c r="G12" s="55">
        <f>(IF(E12=0, "0.00",10-E12))+F12</f>
        <v>0</v>
      </c>
      <c r="H12" s="56">
        <f>RANK(G12, $G$2:$G$86, 0)</f>
        <v>11</v>
      </c>
      <c r="I12" s="57">
        <f>IFERROR((G12/'League Calculation'!B$4)*100, "")</f>
        <v>0</v>
      </c>
      <c r="J12" s="61">
        <v>9.15</v>
      </c>
      <c r="K12" s="61">
        <v>1</v>
      </c>
      <c r="L12" s="55">
        <f>(IF(J12=0, "0.00",10-J12))+K12</f>
        <v>1.8499999999999996</v>
      </c>
      <c r="M12" s="56">
        <f>RANK(L12,$L$2:$L$986)</f>
        <v>1</v>
      </c>
      <c r="N12" s="57">
        <f>IFERROR((L12/'League Calculation'!F$4)*100, "")</f>
        <v>100</v>
      </c>
      <c r="O12" s="61">
        <v>4.3</v>
      </c>
      <c r="P12" s="61">
        <v>1.9</v>
      </c>
      <c r="Q12" s="55">
        <f>(IF(O12=0, "0.00",10-O12))+P12</f>
        <v>7.6</v>
      </c>
      <c r="R12" s="56">
        <f>RANK(Q12,$Q$2:$Q$986, 0)</f>
        <v>7</v>
      </c>
      <c r="S12" s="57">
        <f>IFERROR((Q12/'League Calculation'!G$4)*100, "")</f>
        <v>65.236051502145926</v>
      </c>
      <c r="T12" s="61">
        <v>0</v>
      </c>
      <c r="U12" s="61">
        <v>0</v>
      </c>
      <c r="V12" s="55">
        <f>(IF(T12=0, "0.00",10-T12))+U12</f>
        <v>0</v>
      </c>
      <c r="W12" s="56">
        <f>RANK(V12,$V$2:$V$486, 0)</f>
        <v>10</v>
      </c>
      <c r="X12" s="57">
        <f>IFERROR((V12/'League Calculation'!C$4)*100, "")</f>
        <v>0</v>
      </c>
      <c r="Y12" s="61">
        <v>6.6</v>
      </c>
      <c r="Z12" s="61">
        <v>1.8</v>
      </c>
      <c r="AA12" s="55">
        <f>(IF(Y12=0, "0.00",10-Y12))+Z12</f>
        <v>5.2</v>
      </c>
      <c r="AB12" s="56">
        <f>RANK(AA12,$AA$2:$AA$5986, 0)</f>
        <v>7</v>
      </c>
      <c r="AC12" s="57">
        <f>IFERROR((AA12/'League Calculation'!E$4)*100, "")</f>
        <v>48.148148148148145</v>
      </c>
      <c r="AF12" s="55">
        <f>(IF(AD12=0, "0.00",10-AD12))+AE12</f>
        <v>0</v>
      </c>
      <c r="AG12" s="56">
        <f>RANK(AF12,$AF$2:$AF$5986, 0)</f>
        <v>3</v>
      </c>
      <c r="AH12" s="57">
        <f>IFERROR((AF12/'League Calculation'!D$4)*100, "")</f>
        <v>0</v>
      </c>
      <c r="AI12" s="55">
        <f>E12+J12+O12+T12+Y12+AD12</f>
        <v>20.049999999999997</v>
      </c>
      <c r="AJ12" s="55">
        <f>F12+K12+P12+U12+Z12+AE12</f>
        <v>4.7</v>
      </c>
      <c r="AK12" s="55">
        <f>G12+L12+Q12+V12+AA12+AF12</f>
        <v>14.649999999999999</v>
      </c>
      <c r="AL12" s="56">
        <f>RANK(AK12,$AK$2:$AK$59986, 0)</f>
        <v>11</v>
      </c>
      <c r="AM12" s="57">
        <f>IFERROR((AK12/'League Calculation'!J$4)*100, "")</f>
        <v>31.641468682505391</v>
      </c>
    </row>
    <row r="13" spans="1:39">
      <c r="A13" s="46" t="s">
        <v>183</v>
      </c>
      <c r="B13" s="53">
        <v>2</v>
      </c>
      <c r="C13" s="46" t="s">
        <v>191</v>
      </c>
      <c r="D13" s="65"/>
      <c r="E13" s="54">
        <v>0</v>
      </c>
      <c r="F13" s="54">
        <v>0</v>
      </c>
      <c r="G13" s="55">
        <f>(IF(E13=0, "0.00",10-E13))+F13</f>
        <v>0</v>
      </c>
      <c r="H13" s="56">
        <f>RANK(G13, $G$2:$G$86, 0)</f>
        <v>11</v>
      </c>
      <c r="I13" s="57">
        <f>IFERROR((G13/'League Calculation'!B$4)*100, "")</f>
        <v>0</v>
      </c>
      <c r="J13" s="54"/>
      <c r="K13" s="54"/>
      <c r="L13" s="55">
        <f>(IF(J13=0, "0.00",10-J13))+K13</f>
        <v>0</v>
      </c>
      <c r="M13" s="56">
        <f>RANK(L13,$L$2:$L$986)</f>
        <v>2</v>
      </c>
      <c r="N13" s="57">
        <f>IFERROR((L13/'League Calculation'!F$4)*100, "")</f>
        <v>0</v>
      </c>
      <c r="O13" s="54">
        <v>0</v>
      </c>
      <c r="P13" s="54">
        <v>0</v>
      </c>
      <c r="Q13" s="55">
        <f>(IF(O13=0, "0.00",10-O13))+P13</f>
        <v>0</v>
      </c>
      <c r="R13" s="56">
        <f>RANK(Q13,$Q$2:$Q$986, 0)</f>
        <v>8</v>
      </c>
      <c r="S13" s="57">
        <f>IFERROR((Q13/'League Calculation'!G$4)*100, "")</f>
        <v>0</v>
      </c>
      <c r="T13" s="54">
        <v>0</v>
      </c>
      <c r="U13" s="54">
        <v>0</v>
      </c>
      <c r="V13" s="55">
        <f>(IF(T13=0, "0.00",10-T13))+U13</f>
        <v>0</v>
      </c>
      <c r="W13" s="56">
        <f>RANK(V13,$V$2:$V$486, 0)</f>
        <v>10</v>
      </c>
      <c r="X13" s="57">
        <f>IFERROR((V13/'League Calculation'!C$4)*100, "")</f>
        <v>0</v>
      </c>
      <c r="Y13" s="54">
        <v>0</v>
      </c>
      <c r="Z13" s="54">
        <v>0</v>
      </c>
      <c r="AA13" s="55">
        <f>(IF(Y13=0, "0.00",10-Y13))+Z13</f>
        <v>0</v>
      </c>
      <c r="AB13" s="56">
        <f>RANK(AA13,$AA$2:$AA$5986, 0)</f>
        <v>9</v>
      </c>
      <c r="AC13" s="57">
        <f>IFERROR((AA13/'League Calculation'!E$4)*100, "")</f>
        <v>0</v>
      </c>
      <c r="AD13" s="54"/>
      <c r="AE13" s="54"/>
      <c r="AF13" s="55">
        <f>(IF(AD13=0, "0.00",10-AD13))+AE13</f>
        <v>0</v>
      </c>
      <c r="AG13" s="56">
        <f>RANK(AF13,$AF$2:$AF$5986, 0)</f>
        <v>3</v>
      </c>
      <c r="AH13" s="57">
        <f>IFERROR((AF13/'League Calculation'!D$4)*100, "")</f>
        <v>0</v>
      </c>
      <c r="AI13" s="55">
        <f>E13+J13+O13+T13+Y13+AD13</f>
        <v>0</v>
      </c>
      <c r="AJ13" s="55">
        <f>F13+K13+P13+U13+Z13+AE13</f>
        <v>0</v>
      </c>
      <c r="AK13" s="55">
        <f>G13+L13+Q13+V13+AA13+AF13</f>
        <v>0</v>
      </c>
      <c r="AL13" s="56">
        <f>RANK(AK13,$AK$2:$AK$59986, 0)</f>
        <v>12</v>
      </c>
      <c r="AM13" s="57">
        <f>IFERROR((AK13/'League Calculation'!J$4)*100, "")</f>
        <v>0</v>
      </c>
    </row>
    <row r="14" spans="1:39">
      <c r="A14" s="46" t="s">
        <v>183</v>
      </c>
      <c r="B14" s="53">
        <v>3</v>
      </c>
      <c r="C14" s="46" t="s">
        <v>192</v>
      </c>
      <c r="D14" s="46"/>
      <c r="E14" s="54">
        <v>0</v>
      </c>
      <c r="F14" s="54">
        <v>0</v>
      </c>
      <c r="G14" s="55">
        <f>(IF(E14=0, "0.00",10-E14))+F14</f>
        <v>0</v>
      </c>
      <c r="H14" s="56">
        <f>RANK(G14, $G$2:$G$86, 0)</f>
        <v>11</v>
      </c>
      <c r="I14" s="57">
        <f>IFERROR((G14/'League Calculation'!B$4)*100, "")</f>
        <v>0</v>
      </c>
      <c r="J14" s="54"/>
      <c r="K14" s="54"/>
      <c r="L14" s="55">
        <f>(IF(J14=0, "0.00",10-J14))+K14</f>
        <v>0</v>
      </c>
      <c r="M14" s="56">
        <f>RANK(L14,$L$2:$L$986)</f>
        <v>2</v>
      </c>
      <c r="N14" s="57">
        <f>IFERROR((L14/'League Calculation'!F$4)*100, "")</f>
        <v>0</v>
      </c>
      <c r="O14" s="54">
        <v>0</v>
      </c>
      <c r="P14" s="54">
        <v>0</v>
      </c>
      <c r="Q14" s="55">
        <f>(IF(O14=0, "0.00",10-O14))+P14</f>
        <v>0</v>
      </c>
      <c r="R14" s="56">
        <f>RANK(Q14,$Q$2:$Q$986, 0)</f>
        <v>8</v>
      </c>
      <c r="S14" s="57">
        <f>IFERROR((Q14/'League Calculation'!G$4)*100, "")</f>
        <v>0</v>
      </c>
      <c r="T14" s="54">
        <v>0</v>
      </c>
      <c r="U14" s="54">
        <v>0</v>
      </c>
      <c r="V14" s="55">
        <f>(IF(T14=0, "0.00",10-T14))+U14</f>
        <v>0</v>
      </c>
      <c r="W14" s="56">
        <f>RANK(V14,$V$2:$V$486, 0)</f>
        <v>10</v>
      </c>
      <c r="X14" s="57">
        <f>IFERROR((V14/'League Calculation'!C$4)*100, "")</f>
        <v>0</v>
      </c>
      <c r="Y14" s="54">
        <v>0</v>
      </c>
      <c r="Z14" s="54">
        <v>0</v>
      </c>
      <c r="AA14" s="55">
        <f>(IF(Y14=0, "0.00",10-Y14))+Z14</f>
        <v>0</v>
      </c>
      <c r="AB14" s="56">
        <f>RANK(AA14,$AA$2:$AA$5986, 0)</f>
        <v>9</v>
      </c>
      <c r="AC14" s="57">
        <f>IFERROR((AA14/'League Calculation'!E$4)*100, "")</f>
        <v>0</v>
      </c>
      <c r="AD14" s="54"/>
      <c r="AE14" s="54"/>
      <c r="AF14" s="55">
        <f>(IF(AD14=0, "0.00",10-AD14))+AE14</f>
        <v>0</v>
      </c>
      <c r="AG14" s="56">
        <f>RANK(AF14,$AF$2:$AF$5986, 0)</f>
        <v>3</v>
      </c>
      <c r="AH14" s="57">
        <f>IFERROR((AF14/'League Calculation'!D$4)*100, "")</f>
        <v>0</v>
      </c>
      <c r="AI14" s="55">
        <f>E14+J14+O14+T14+Y14+AD14</f>
        <v>0</v>
      </c>
      <c r="AJ14" s="55">
        <f>F14+K14+P14+U14+Z14+AE14</f>
        <v>0</v>
      </c>
      <c r="AK14" s="55">
        <f>G14+L14+Q14+V14+AA14+AF14</f>
        <v>0</v>
      </c>
      <c r="AL14" s="56">
        <f>RANK(AK14,$AK$2:$AK$59986, 0)</f>
        <v>12</v>
      </c>
      <c r="AM14" s="57">
        <f>IFERROR((AK14/'League Calculation'!J$4)*100, "")</f>
        <v>0</v>
      </c>
    </row>
    <row r="15" spans="1:39">
      <c r="A15" s="46" t="s">
        <v>183</v>
      </c>
      <c r="B15" s="53">
        <v>4</v>
      </c>
      <c r="C15" s="46" t="s">
        <v>193</v>
      </c>
      <c r="D15" s="65"/>
      <c r="E15" s="54">
        <v>0</v>
      </c>
      <c r="F15" s="54">
        <v>0</v>
      </c>
      <c r="G15" s="55">
        <f>(IF(E15=0, "0.00",10-E15))+F15</f>
        <v>0</v>
      </c>
      <c r="H15" s="56">
        <f>RANK(G15, $G$2:$G$86, 0)</f>
        <v>11</v>
      </c>
      <c r="I15" s="57">
        <f>IFERROR((G15/'League Calculation'!B$4)*100, "")</f>
        <v>0</v>
      </c>
      <c r="J15" s="54"/>
      <c r="K15" s="54"/>
      <c r="L15" s="55">
        <f>(IF(J15=0, "0.00",10-J15))+K15</f>
        <v>0</v>
      </c>
      <c r="M15" s="56">
        <f>RANK(L15,$L$2:$L$986)</f>
        <v>2</v>
      </c>
      <c r="N15" s="57">
        <f>IFERROR((L15/'League Calculation'!F$4)*100, "")</f>
        <v>0</v>
      </c>
      <c r="O15" s="54">
        <v>0</v>
      </c>
      <c r="P15" s="54">
        <v>0</v>
      </c>
      <c r="Q15" s="55">
        <f>(IF(O15=0, "0.00",10-O15))+P15</f>
        <v>0</v>
      </c>
      <c r="R15" s="56">
        <f>RANK(Q15,$Q$2:$Q$986, 0)</f>
        <v>8</v>
      </c>
      <c r="S15" s="57">
        <f>IFERROR((Q15/'League Calculation'!G$4)*100, "")</f>
        <v>0</v>
      </c>
      <c r="T15" s="54">
        <v>0</v>
      </c>
      <c r="U15" s="54">
        <v>0</v>
      </c>
      <c r="V15" s="55">
        <f>(IF(T15=0, "0.00",10-T15))+U15</f>
        <v>0</v>
      </c>
      <c r="W15" s="56">
        <f>RANK(V15,$V$2:$V$486, 0)</f>
        <v>10</v>
      </c>
      <c r="X15" s="57">
        <f>IFERROR((V15/'League Calculation'!C$4)*100, "")</f>
        <v>0</v>
      </c>
      <c r="Y15" s="54">
        <v>0</v>
      </c>
      <c r="Z15" s="54">
        <v>0</v>
      </c>
      <c r="AA15" s="55">
        <f>(IF(Y15=0, "0.00",10-Y15))+Z15</f>
        <v>0</v>
      </c>
      <c r="AB15" s="56">
        <f>RANK(AA15,$AA$2:$AA$5986, 0)</f>
        <v>9</v>
      </c>
      <c r="AC15" s="57">
        <f>IFERROR((AA15/'League Calculation'!E$4)*100, "")</f>
        <v>0</v>
      </c>
      <c r="AD15" s="54"/>
      <c r="AE15" s="54"/>
      <c r="AF15" s="55">
        <f>(IF(AD15=0, "0.00",10-AD15))+AE15</f>
        <v>0</v>
      </c>
      <c r="AG15" s="56">
        <f>RANK(AF15,$AF$2:$AF$5986, 0)</f>
        <v>3</v>
      </c>
      <c r="AH15" s="57">
        <f>IFERROR((AF15/'League Calculation'!D$4)*100, "")</f>
        <v>0</v>
      </c>
      <c r="AI15" s="55">
        <f>E15+J15+O15+T15+Y15+AD15</f>
        <v>0</v>
      </c>
      <c r="AJ15" s="55">
        <f>F15+K15+P15+U15+Z15+AE15</f>
        <v>0</v>
      </c>
      <c r="AK15" s="55">
        <f>G15+L15+Q15+V15+AA15+AF15</f>
        <v>0</v>
      </c>
      <c r="AL15" s="56">
        <f>RANK(AK15,$AK$2:$AK$59986, 0)</f>
        <v>12</v>
      </c>
      <c r="AM15" s="57">
        <f>IFERROR((AK15/'League Calculation'!J$4)*100, "")</f>
        <v>0</v>
      </c>
    </row>
    <row r="16" spans="1:39">
      <c r="A16" s="47" t="s">
        <v>187</v>
      </c>
      <c r="B16" s="53">
        <v>12</v>
      </c>
      <c r="C16" s="47" t="s">
        <v>199</v>
      </c>
      <c r="D16" s="47"/>
      <c r="E16" s="61">
        <v>0</v>
      </c>
      <c r="F16" s="61">
        <v>0</v>
      </c>
      <c r="G16" s="55">
        <f>(IF(E16=0, "0.00",10-E16))+F16</f>
        <v>0</v>
      </c>
      <c r="H16" s="56">
        <f>RANK(G16, $G$2:$G$86, 0)</f>
        <v>11</v>
      </c>
      <c r="I16" s="57">
        <f>IFERROR((G16/'League Calculation'!B$4)*100, "")</f>
        <v>0</v>
      </c>
      <c r="L16" s="55">
        <f>(IF(J16=0, "0.00",10-J16))+K16</f>
        <v>0</v>
      </c>
      <c r="M16" s="56">
        <f>RANK(L16,$L$2:$L$986)</f>
        <v>2</v>
      </c>
      <c r="N16" s="57">
        <f>IFERROR((L16/'League Calculation'!F$4)*100, "")</f>
        <v>0</v>
      </c>
      <c r="O16" s="61">
        <v>0</v>
      </c>
      <c r="P16" s="61">
        <v>0</v>
      </c>
      <c r="Q16" s="55">
        <f>(IF(O16=0, "0.00",10-O16))+P16</f>
        <v>0</v>
      </c>
      <c r="R16" s="56">
        <f>RANK(Q16,$Q$2:$Q$986, 0)</f>
        <v>8</v>
      </c>
      <c r="S16" s="57">
        <f>IFERROR((Q16/'League Calculation'!G$4)*100, "")</f>
        <v>0</v>
      </c>
      <c r="T16" s="61">
        <v>0</v>
      </c>
      <c r="U16" s="61">
        <v>0</v>
      </c>
      <c r="V16" s="55">
        <f>(IF(T16=0, "0.00",10-T16))+U16</f>
        <v>0</v>
      </c>
      <c r="W16" s="56">
        <f>RANK(V16,$V$2:$V$486, 0)</f>
        <v>10</v>
      </c>
      <c r="X16" s="57">
        <f>IFERROR((V16/'League Calculation'!C$4)*100, "")</f>
        <v>0</v>
      </c>
      <c r="Y16" s="61">
        <v>0</v>
      </c>
      <c r="Z16" s="61">
        <v>0</v>
      </c>
      <c r="AA16" s="55">
        <f>(IF(Y16=0, "0.00",10-Y16))+Z16</f>
        <v>0</v>
      </c>
      <c r="AB16" s="56">
        <f>RANK(AA16,$AA$2:$AA$5986, 0)</f>
        <v>9</v>
      </c>
      <c r="AC16" s="57">
        <f>IFERROR((AA16/'League Calculation'!E$4)*100, "")</f>
        <v>0</v>
      </c>
      <c r="AF16" s="55">
        <f>(IF(AD16=0, "0.00",10-AD16))+AE16</f>
        <v>0</v>
      </c>
      <c r="AG16" s="56">
        <f>RANK(AF16,$AF$2:$AF$5986, 0)</f>
        <v>3</v>
      </c>
      <c r="AH16" s="57">
        <f>IFERROR((AF16/'League Calculation'!D$4)*100, "")</f>
        <v>0</v>
      </c>
      <c r="AI16" s="55">
        <f>E16+J16+O16+T16+Y16+AD16</f>
        <v>0</v>
      </c>
      <c r="AJ16" s="55">
        <f>F16+K16+P16+U16+Z16+AE16</f>
        <v>0</v>
      </c>
      <c r="AK16" s="55">
        <f>G16+L16+Q16+V16+AA16+AF16</f>
        <v>0</v>
      </c>
      <c r="AL16" s="56">
        <f>RANK(AK16,$AK$2:$AK$59986, 0)</f>
        <v>12</v>
      </c>
      <c r="AM16" s="57">
        <f>IFERROR((AK16/'League Calculation'!J$4)*100, "")</f>
        <v>0</v>
      </c>
    </row>
    <row r="17" spans="1:39">
      <c r="A17" s="47" t="s">
        <v>187</v>
      </c>
      <c r="B17" s="53">
        <v>13</v>
      </c>
      <c r="C17" s="47" t="s">
        <v>200</v>
      </c>
      <c r="D17" s="47"/>
      <c r="E17" s="61">
        <v>0</v>
      </c>
      <c r="F17" s="61">
        <v>0</v>
      </c>
      <c r="G17" s="55">
        <f>(IF(E17=0, "0.00",10-E17))+F17</f>
        <v>0</v>
      </c>
      <c r="H17" s="56">
        <f>RANK(G17, $G$2:$G$86, 0)</f>
        <v>11</v>
      </c>
      <c r="I17" s="57">
        <f>IFERROR((G17/'League Calculation'!B$4)*100, "")</f>
        <v>0</v>
      </c>
      <c r="L17" s="55">
        <f>(IF(J17=0, "0.00",10-J17))+K17</f>
        <v>0</v>
      </c>
      <c r="M17" s="56">
        <f>RANK(L17,$L$2:$L$986)</f>
        <v>2</v>
      </c>
      <c r="N17" s="57">
        <f>IFERROR((L17/'League Calculation'!F$4)*100, "")</f>
        <v>0</v>
      </c>
      <c r="O17" s="61">
        <v>0</v>
      </c>
      <c r="P17" s="61">
        <v>0</v>
      </c>
      <c r="Q17" s="55">
        <f>(IF(O17=0, "0.00",10-O17))+P17</f>
        <v>0</v>
      </c>
      <c r="R17" s="56">
        <f>RANK(Q17,$Q$2:$Q$986, 0)</f>
        <v>8</v>
      </c>
      <c r="S17" s="57">
        <f>IFERROR((Q17/'League Calculation'!G$4)*100, "")</f>
        <v>0</v>
      </c>
      <c r="T17" s="61">
        <v>0</v>
      </c>
      <c r="U17" s="61">
        <v>0</v>
      </c>
      <c r="V17" s="55">
        <f>(IF(T17=0, "0.00",10-T17))+U17</f>
        <v>0</v>
      </c>
      <c r="W17" s="56">
        <f>RANK(V17,$V$2:$V$486, 0)</f>
        <v>10</v>
      </c>
      <c r="X17" s="57">
        <f>IFERROR((V17/'League Calculation'!C$4)*100, "")</f>
        <v>0</v>
      </c>
      <c r="Y17" s="61">
        <v>0</v>
      </c>
      <c r="Z17" s="61">
        <v>0</v>
      </c>
      <c r="AA17" s="55">
        <f>(IF(Y17=0, "0.00",10-Y17))+Z17</f>
        <v>0</v>
      </c>
      <c r="AB17" s="56">
        <f>RANK(AA17,$AA$2:$AA$5986, 0)</f>
        <v>9</v>
      </c>
      <c r="AC17" s="57">
        <f>IFERROR((AA17/'League Calculation'!E$4)*100, "")</f>
        <v>0</v>
      </c>
      <c r="AF17" s="55">
        <f>(IF(AD17=0, "0.00",10-AD17))+AE17</f>
        <v>0</v>
      </c>
      <c r="AG17" s="56">
        <f>RANK(AF17,$AF$2:$AF$5986, 0)</f>
        <v>3</v>
      </c>
      <c r="AH17" s="57">
        <f>IFERROR((AF17/'League Calculation'!D$4)*100, "")</f>
        <v>0</v>
      </c>
      <c r="AI17" s="55">
        <f>E17+J17+O17+T17+Y17+AD17</f>
        <v>0</v>
      </c>
      <c r="AJ17" s="55">
        <f>F17+K17+P17+U17+Z17+AE17</f>
        <v>0</v>
      </c>
      <c r="AK17" s="55">
        <f>G17+L17+Q17+V17+AA17+AF17</f>
        <v>0</v>
      </c>
      <c r="AL17" s="56">
        <f>RANK(AK17,$AK$2:$AK$59986, 0)</f>
        <v>12</v>
      </c>
      <c r="AM17" s="57">
        <f>IFERROR((AK17/'League Calculation'!J$4)*100, "")</f>
        <v>0</v>
      </c>
    </row>
    <row r="1048562" spans="8:9">
      <c r="H1048562" s="63">
        <f>SUM(H5)</f>
        <v>8</v>
      </c>
      <c r="I1048562" s="64">
        <f>SUM(I2:I1048561)</f>
        <v>925.10822510822504</v>
      </c>
    </row>
  </sheetData>
  <sheetProtection selectLockedCells="1"/>
  <autoFilter ref="A1:A1048562" xr:uid="{7B2C7E3B-254D-6A45-8508-C5CEBB562E1E}"/>
  <sortState xmlns:xlrd2="http://schemas.microsoft.com/office/spreadsheetml/2017/richdata2" ref="A2:AM1048562">
    <sortCondition ref="AL2:AL1048562"/>
  </sortState>
  <conditionalFormatting sqref="H1:H1048576 M1:M1048576 R1:R1048576 W1:W1048576 AB1:AB1048576 AL1:AL1048576 AG1:AG1048576">
    <cfRule type="cellIs" dxfId="17" priority="19" operator="equal">
      <formula>3</formula>
    </cfRule>
    <cfRule type="cellIs" dxfId="16" priority="20" operator="equal">
      <formula>2</formula>
    </cfRule>
    <cfRule type="cellIs" dxfId="15" priority="21" operator="equal">
      <formula>1</formula>
    </cfRule>
  </conditionalFormatting>
  <dataValidations count="1">
    <dataValidation type="list" allowBlank="1" showInputMessage="1" showErrorMessage="1" sqref="D2:D1048576" xr:uid="{55F82778-1074-DF4E-AFA2-A676B28A45E3}">
      <formula1>"Yes"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A8121-8ABD-354D-ACDA-548D4998B455}">
  <dimension ref="A1:AC1048564"/>
  <sheetViews>
    <sheetView zoomScale="70" zoomScaleNormal="70" workbookViewId="0">
      <pane xSplit="3" ySplit="1" topLeftCell="D2" activePane="bottomRight" state="frozen"/>
      <selection activeCell="K28" sqref="K28"/>
      <selection pane="topRight" activeCell="K28" sqref="K28"/>
      <selection pane="bottomLeft" activeCell="K28" sqref="K28"/>
      <selection pane="bottomRight" activeCell="T7" sqref="T7"/>
    </sheetView>
  </sheetViews>
  <sheetFormatPr defaultColWidth="10.875" defaultRowHeight="15.75"/>
  <cols>
    <col min="1" max="1" width="30.5" style="5" bestFit="1" customWidth="1"/>
    <col min="2" max="2" width="8.375" style="5" customWidth="1"/>
    <col min="3" max="3" width="19.125" style="5" bestFit="1" customWidth="1"/>
    <col min="4" max="4" width="4.875" style="5" customWidth="1"/>
    <col min="5" max="5" width="9.5" style="5" customWidth="1"/>
    <col min="6" max="6" width="10.375" style="5" customWidth="1"/>
    <col min="7" max="7" width="10.875" style="10"/>
    <col min="8" max="8" width="10.875" style="11"/>
    <col min="9" max="9" width="10.875" style="16"/>
    <col min="10" max="11" width="10.875" style="7"/>
    <col min="12" max="12" width="10.875" style="10"/>
    <col min="13" max="13" width="10.875" style="11"/>
    <col min="14" max="14" width="10.875" style="16"/>
    <col min="15" max="16" width="10.875" style="7"/>
    <col min="17" max="17" width="10.875" style="10"/>
    <col min="18" max="18" width="10.875" style="11"/>
    <col min="19" max="19" width="10.875" style="16"/>
    <col min="20" max="21" width="10.875" style="7"/>
    <col min="22" max="22" width="10.875" style="10"/>
    <col min="23" max="23" width="10.875" style="11"/>
    <col min="24" max="24" width="10.875" style="16"/>
    <col min="25" max="27" width="10.875" style="10"/>
    <col min="28" max="28" width="10.875" style="11"/>
    <col min="29" max="29" width="10.875" style="16"/>
    <col min="30" max="16384" width="10.875" style="5"/>
  </cols>
  <sheetData>
    <row r="1" spans="1:29" s="4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4" t="s">
        <v>3</v>
      </c>
      <c r="J1" s="6" t="s">
        <v>58</v>
      </c>
      <c r="K1" s="6" t="s">
        <v>33</v>
      </c>
      <c r="L1" s="12" t="s">
        <v>34</v>
      </c>
      <c r="M1" s="13" t="s">
        <v>96</v>
      </c>
      <c r="N1" s="14" t="s">
        <v>7</v>
      </c>
      <c r="O1" s="6" t="s">
        <v>64</v>
      </c>
      <c r="P1" s="6" t="s">
        <v>35</v>
      </c>
      <c r="Q1" s="12" t="s">
        <v>36</v>
      </c>
      <c r="R1" s="13" t="s">
        <v>96</v>
      </c>
      <c r="S1" s="14" t="s">
        <v>9</v>
      </c>
      <c r="T1" s="6" t="s">
        <v>61</v>
      </c>
      <c r="U1" s="6" t="s">
        <v>37</v>
      </c>
      <c r="V1" s="12" t="s">
        <v>38</v>
      </c>
      <c r="W1" s="13" t="s">
        <v>96</v>
      </c>
      <c r="X1" s="14" t="s">
        <v>11</v>
      </c>
      <c r="Y1" s="12" t="s">
        <v>63</v>
      </c>
      <c r="Z1" s="12" t="s">
        <v>41</v>
      </c>
      <c r="AA1" s="12" t="s">
        <v>43</v>
      </c>
      <c r="AB1" s="13" t="s">
        <v>96</v>
      </c>
      <c r="AC1" s="14" t="s">
        <v>42</v>
      </c>
    </row>
    <row r="2" spans="1:29" s="27" customFormat="1">
      <c r="A2" s="66" t="s">
        <v>75</v>
      </c>
      <c r="B2">
        <v>14</v>
      </c>
      <c r="C2" s="66" t="s">
        <v>216</v>
      </c>
      <c r="D2" s="59"/>
      <c r="E2" s="28">
        <v>2</v>
      </c>
      <c r="F2" s="28">
        <v>3.1</v>
      </c>
      <c r="G2" s="29">
        <f>(IF(E2=0, "0.00",10-E2))+F2</f>
        <v>11.1</v>
      </c>
      <c r="H2" s="30">
        <f>RANK(G2,$G$2:$G$988, 0)</f>
        <v>1</v>
      </c>
      <c r="I2" s="15">
        <f>IFERROR((G2/'League Calculation'!B$6)*100, "")</f>
        <v>100</v>
      </c>
      <c r="J2" s="28"/>
      <c r="K2" s="28"/>
      <c r="L2" s="29">
        <f>(IF(J2=0, "0.00",10-J2))+K2</f>
        <v>0</v>
      </c>
      <c r="M2" s="30">
        <f>RANK(L2,$L$2:$L$988, 0)</f>
        <v>6</v>
      </c>
      <c r="N2" s="15">
        <f>IFERROR((L2/'League Calculation'!G$6)*100, "")</f>
        <v>0</v>
      </c>
      <c r="O2" s="28">
        <v>0.9</v>
      </c>
      <c r="P2" s="28">
        <v>0.5</v>
      </c>
      <c r="Q2" s="29">
        <f>(IF(O2=0, "0.00",10-O2))+P2</f>
        <v>9.6</v>
      </c>
      <c r="R2" s="30">
        <f>RANK(Q2,$Q$2:$Q$988, 0)</f>
        <v>1</v>
      </c>
      <c r="S2" s="15">
        <f>IFERROR((Q2/'League Calculation'!C$6)*100, "")</f>
        <v>100</v>
      </c>
      <c r="T2" s="28">
        <v>1.95</v>
      </c>
      <c r="U2" s="28">
        <v>2.1</v>
      </c>
      <c r="V2" s="29">
        <f>(IF(T2=0, "0.00",10-T2))+U2</f>
        <v>10.15</v>
      </c>
      <c r="W2" s="30">
        <f>RANK(V2,$V$2:$V$5988, 0)</f>
        <v>1</v>
      </c>
      <c r="X2" s="15">
        <f>IFERROR((V2/'League Calculation'!E$6)*100, "")</f>
        <v>100</v>
      </c>
      <c r="Y2" s="29">
        <f>E2+J2+O2+T2</f>
        <v>4.8499999999999996</v>
      </c>
      <c r="Z2" s="29">
        <f>F2+K2+P2+U2</f>
        <v>5.7</v>
      </c>
      <c r="AA2" s="29">
        <f>G2+L2+Q2+V2</f>
        <v>30.85</v>
      </c>
      <c r="AB2" s="30">
        <f>RANK(AA2,$AA$2:$AA$59988, 0)</f>
        <v>1</v>
      </c>
      <c r="AC2" s="15">
        <f>IFERROR((AA2/'League Calculation'!J$6)*100, "")</f>
        <v>100</v>
      </c>
    </row>
    <row r="3" spans="1:29" s="27" customFormat="1">
      <c r="A3" s="38" t="s">
        <v>71</v>
      </c>
      <c r="B3">
        <v>1</v>
      </c>
      <c r="C3" s="38" t="s">
        <v>76</v>
      </c>
      <c r="D3" s="53"/>
      <c r="E3" s="28">
        <v>2.57</v>
      </c>
      <c r="F3" s="28">
        <v>2.7</v>
      </c>
      <c r="G3" s="29">
        <f>(IF(E3=0, "0.00",10-E3))+F3</f>
        <v>10.129999999999999</v>
      </c>
      <c r="H3" s="30">
        <f>RANK(G3,$G$2:$G$988, 0)</f>
        <v>6</v>
      </c>
      <c r="I3" s="15">
        <f>IFERROR((G3/'League Calculation'!B$6)*100, "")</f>
        <v>91.261261261261254</v>
      </c>
      <c r="J3" s="28">
        <v>2.6</v>
      </c>
      <c r="K3" s="28">
        <v>3</v>
      </c>
      <c r="L3" s="29">
        <f>(IF(J3=0, "0.00",10-J3))+K3</f>
        <v>10.4</v>
      </c>
      <c r="M3" s="30">
        <f>RANK(L3,$L$2:$L$988, 0)</f>
        <v>2</v>
      </c>
      <c r="N3" s="15">
        <f>IFERROR((L3/'League Calculation'!G$6)*100, "")</f>
        <v>93.693693693693675</v>
      </c>
      <c r="O3" s="28">
        <v>1</v>
      </c>
      <c r="P3" s="28">
        <v>0.5</v>
      </c>
      <c r="Q3" s="29">
        <f>(IF(O3=0, "0.00",10-O3))+P3</f>
        <v>9.5</v>
      </c>
      <c r="R3" s="30">
        <f>RANK(Q3,$Q$2:$Q$988, 0)</f>
        <v>2</v>
      </c>
      <c r="S3" s="15">
        <f>IFERROR((Q3/'League Calculation'!C$6)*100, "")</f>
        <v>98.958333333333343</v>
      </c>
      <c r="T3" s="28"/>
      <c r="U3" s="28"/>
      <c r="V3" s="29">
        <f>(IF(T3=0, "0.00",10-T3))+U3</f>
        <v>0</v>
      </c>
      <c r="W3" s="30">
        <f>RANK(V3,$V$2:$V$5988, 0)</f>
        <v>8</v>
      </c>
      <c r="X3" s="15">
        <f>IFERROR((V3/'League Calculation'!E$6)*100, "")</f>
        <v>0</v>
      </c>
      <c r="Y3" s="29">
        <f>E3+J3+O3+T3</f>
        <v>6.17</v>
      </c>
      <c r="Z3" s="29">
        <f>F3+K3+P3+U3</f>
        <v>6.2</v>
      </c>
      <c r="AA3" s="29">
        <f>G3+L3+Q3+V3</f>
        <v>30.03</v>
      </c>
      <c r="AB3" s="30">
        <f>RANK(AA3,$AA$2:$AA$59988, 0)</f>
        <v>2</v>
      </c>
      <c r="AC3" s="15">
        <f>IFERROR((AA3/'League Calculation'!J$6)*100, "")</f>
        <v>97.341977309562395</v>
      </c>
    </row>
    <row r="4" spans="1:29" s="27" customFormat="1">
      <c r="A4" s="38" t="s">
        <v>204</v>
      </c>
      <c r="B4">
        <v>5</v>
      </c>
      <c r="C4" s="38" t="s">
        <v>208</v>
      </c>
      <c r="D4" s="53"/>
      <c r="E4" s="28">
        <v>2.1</v>
      </c>
      <c r="F4" s="28">
        <v>2.9</v>
      </c>
      <c r="G4" s="29">
        <f>(IF(E4=0, "0.00",10-E4))+F4</f>
        <v>10.8</v>
      </c>
      <c r="H4" s="30">
        <f>RANK(G4,$G$2:$G$988, 0)</f>
        <v>3</v>
      </c>
      <c r="I4" s="15">
        <f>IFERROR((G4/'League Calculation'!B$6)*100, "")</f>
        <v>97.297297297297305</v>
      </c>
      <c r="J4" s="28">
        <v>3.7</v>
      </c>
      <c r="K4" s="28">
        <v>2.1</v>
      </c>
      <c r="L4" s="29">
        <f>(IF(J4=0, "0.00",10-J4))+K4</f>
        <v>8.4</v>
      </c>
      <c r="M4" s="30">
        <f>RANK(L4,$L$2:$L$988, 0)</f>
        <v>5</v>
      </c>
      <c r="N4" s="15">
        <f>IFERROR((L4/'League Calculation'!G$6)*100, "")</f>
        <v>75.675675675675663</v>
      </c>
      <c r="O4" s="28">
        <v>1.1000000000000001</v>
      </c>
      <c r="P4" s="28">
        <v>0.5</v>
      </c>
      <c r="Q4" s="29">
        <f>(IF(O4=0, "0.00",10-O4))+P4</f>
        <v>9.4</v>
      </c>
      <c r="R4" s="30">
        <f>RANK(Q4,$Q$2:$Q$988, 0)</f>
        <v>3</v>
      </c>
      <c r="S4" s="15">
        <f>IFERROR((Q4/'League Calculation'!C$6)*100, "")</f>
        <v>97.916666666666671</v>
      </c>
      <c r="T4" s="28"/>
      <c r="U4" s="28"/>
      <c r="V4" s="29">
        <f>(IF(T4=0, "0.00",10-T4))+U4</f>
        <v>0</v>
      </c>
      <c r="W4" s="30">
        <f>RANK(V4,$V$2:$V$5988, 0)</f>
        <v>8</v>
      </c>
      <c r="X4" s="15">
        <f>IFERROR((V4/'League Calculation'!E$6)*100, "")</f>
        <v>0</v>
      </c>
      <c r="Y4" s="29">
        <f>E4+J4+O4+T4</f>
        <v>6.9</v>
      </c>
      <c r="Z4" s="29">
        <f>F4+K4+P4+U4</f>
        <v>5.5</v>
      </c>
      <c r="AA4" s="29">
        <f>G4+L4+Q4+V4</f>
        <v>28.6</v>
      </c>
      <c r="AB4" s="30">
        <f>RANK(AA4,$AA$2:$AA$59988, 0)</f>
        <v>3</v>
      </c>
      <c r="AC4" s="15">
        <f>IFERROR((AA4/'League Calculation'!J$6)*100, "")</f>
        <v>92.706645056726089</v>
      </c>
    </row>
    <row r="5" spans="1:29" s="27" customFormat="1">
      <c r="A5" s="66" t="s">
        <v>69</v>
      </c>
      <c r="B5">
        <v>13</v>
      </c>
      <c r="C5" s="66" t="s">
        <v>78</v>
      </c>
      <c r="D5" s="59"/>
      <c r="E5" s="28">
        <v>2.9</v>
      </c>
      <c r="F5" s="28">
        <v>2.9</v>
      </c>
      <c r="G5" s="29">
        <f>(IF(E5=0, "0.00",10-E5))+F5</f>
        <v>10</v>
      </c>
      <c r="H5" s="30">
        <f>RANK(G5,$G$2:$G$988, 0)</f>
        <v>9</v>
      </c>
      <c r="I5" s="15">
        <f>IFERROR((G5/'League Calculation'!B$6)*100, "")</f>
        <v>90.090090090090087</v>
      </c>
      <c r="J5" s="28"/>
      <c r="K5" s="28"/>
      <c r="L5" s="29">
        <f>(IF(J5=0, "0.00",10-J5))+K5</f>
        <v>0</v>
      </c>
      <c r="M5" s="30">
        <f>RANK(L5,$L$2:$L$988, 0)</f>
        <v>6</v>
      </c>
      <c r="N5" s="15">
        <f>IFERROR((L5/'League Calculation'!G$6)*100, "")</f>
        <v>0</v>
      </c>
      <c r="O5" s="28">
        <v>1.9</v>
      </c>
      <c r="P5" s="28">
        <v>0</v>
      </c>
      <c r="Q5" s="29">
        <f>(IF(O5=0, "0.00",10-O5))+P5</f>
        <v>8.1</v>
      </c>
      <c r="R5" s="30">
        <f>RANK(Q5,$Q$2:$Q$988, 0)</f>
        <v>10</v>
      </c>
      <c r="S5" s="15">
        <f>IFERROR((Q5/'League Calculation'!C$6)*100, "")</f>
        <v>84.375</v>
      </c>
      <c r="T5" s="28">
        <v>1.9</v>
      </c>
      <c r="U5" s="28">
        <v>1.3</v>
      </c>
      <c r="V5" s="29">
        <f>(IF(T5=0, "0.00",10-T5))+U5</f>
        <v>9.4</v>
      </c>
      <c r="W5" s="30">
        <f>RANK(V5,$V$2:$V$5988, 0)</f>
        <v>2</v>
      </c>
      <c r="X5" s="15">
        <f>IFERROR((V5/'League Calculation'!E$6)*100, "")</f>
        <v>92.610837438423644</v>
      </c>
      <c r="Y5" s="29">
        <f>E5+J5+O5+T5</f>
        <v>6.6999999999999993</v>
      </c>
      <c r="Z5" s="29">
        <f>F5+K5+P5+U5</f>
        <v>4.2</v>
      </c>
      <c r="AA5" s="29">
        <f>G5+L5+Q5+V5</f>
        <v>27.5</v>
      </c>
      <c r="AB5" s="30">
        <f>RANK(AA5,$AA$2:$AA$59988, 0)</f>
        <v>4</v>
      </c>
      <c r="AC5" s="15">
        <f>IFERROR((AA5/'League Calculation'!J$6)*100, "")</f>
        <v>89.141004862236628</v>
      </c>
    </row>
    <row r="6" spans="1:29" s="27" customFormat="1">
      <c r="A6" s="38" t="s">
        <v>185</v>
      </c>
      <c r="B6">
        <v>9</v>
      </c>
      <c r="C6" s="38" t="s">
        <v>212</v>
      </c>
      <c r="D6" s="53"/>
      <c r="E6" s="28">
        <v>2.5299999999999998</v>
      </c>
      <c r="F6" s="28">
        <v>3.2</v>
      </c>
      <c r="G6" s="29">
        <f>(IF(E6=0, "0.00",10-E6))+F6</f>
        <v>10.670000000000002</v>
      </c>
      <c r="H6" s="30">
        <f>RANK(G6,$G$2:$G$988, 0)</f>
        <v>4</v>
      </c>
      <c r="I6" s="15">
        <f>IFERROR((G6/'League Calculation'!B$6)*100, "")</f>
        <v>96.126126126126138</v>
      </c>
      <c r="J6" s="28"/>
      <c r="K6" s="28"/>
      <c r="L6" s="29">
        <f>(IF(J6=0, "0.00",10-J6))+K6</f>
        <v>0</v>
      </c>
      <c r="M6" s="30">
        <f>RANK(L6,$L$2:$L$988, 0)</f>
        <v>6</v>
      </c>
      <c r="N6" s="15">
        <f>IFERROR((L6/'League Calculation'!G$6)*100, "")</f>
        <v>0</v>
      </c>
      <c r="O6" s="28">
        <v>1.45</v>
      </c>
      <c r="P6" s="28">
        <v>0.5</v>
      </c>
      <c r="Q6" s="29">
        <f>(IF(O6=0, "0.00",10-O6))+P6</f>
        <v>9.0500000000000007</v>
      </c>
      <c r="R6" s="30">
        <f>RANK(Q6,$Q$2:$Q$988, 0)</f>
        <v>5</v>
      </c>
      <c r="S6" s="15">
        <f>IFERROR((Q6/'League Calculation'!C$6)*100, "")</f>
        <v>94.270833333333343</v>
      </c>
      <c r="T6" s="28">
        <v>4.55</v>
      </c>
      <c r="U6" s="28">
        <v>2.2999999999999998</v>
      </c>
      <c r="V6" s="29">
        <f>(IF(T6=0, "0.00",10-T6))+U6</f>
        <v>7.75</v>
      </c>
      <c r="W6" s="30">
        <f>RANK(V6,$V$2:$V$5988, 0)</f>
        <v>5</v>
      </c>
      <c r="X6" s="15">
        <f>IFERROR((V6/'League Calculation'!E$6)*100, "")</f>
        <v>76.354679802955658</v>
      </c>
      <c r="Y6" s="29">
        <f>E6+J6+O6+T6</f>
        <v>8.5299999999999994</v>
      </c>
      <c r="Z6" s="29">
        <f>F6+K6+P6+U6</f>
        <v>6</v>
      </c>
      <c r="AA6" s="29">
        <f>G6+L6+Q6+V6</f>
        <v>27.470000000000002</v>
      </c>
      <c r="AB6" s="30">
        <f>RANK(AA6,$AA$2:$AA$59988, 0)</f>
        <v>5</v>
      </c>
      <c r="AC6" s="15">
        <f>IFERROR((AA6/'League Calculation'!J$6)*100, "")</f>
        <v>89.043760129659645</v>
      </c>
    </row>
    <row r="7" spans="1:29" s="27" customFormat="1">
      <c r="A7" s="38" t="s">
        <v>185</v>
      </c>
      <c r="B7">
        <v>2</v>
      </c>
      <c r="C7" s="38" t="s">
        <v>205</v>
      </c>
      <c r="D7" s="53"/>
      <c r="E7" s="28">
        <v>3.37</v>
      </c>
      <c r="F7" s="28">
        <v>3.4</v>
      </c>
      <c r="G7" s="29">
        <f>(IF(E7=0, "0.00",10-E7))+F7</f>
        <v>10.029999999999999</v>
      </c>
      <c r="H7" s="30">
        <f>RANK(G7,$G$2:$G$988, 0)</f>
        <v>8</v>
      </c>
      <c r="I7" s="15">
        <f>IFERROR((G7/'League Calculation'!B$6)*100, "")</f>
        <v>90.36036036036036</v>
      </c>
      <c r="J7" s="28">
        <v>2.6</v>
      </c>
      <c r="K7" s="28">
        <v>1.5</v>
      </c>
      <c r="L7" s="29">
        <f>(IF(J7=0, "0.00",10-J7))+K7</f>
        <v>8.9</v>
      </c>
      <c r="M7" s="30">
        <f>RANK(L7,$L$2:$L$988, 0)</f>
        <v>4</v>
      </c>
      <c r="N7" s="15">
        <f>IFERROR((L7/'League Calculation'!G$6)*100, "")</f>
        <v>80.180180180180173</v>
      </c>
      <c r="O7" s="28">
        <v>1.6</v>
      </c>
      <c r="P7" s="28">
        <v>0</v>
      </c>
      <c r="Q7" s="29">
        <f>(IF(O7=0, "0.00",10-O7))+P7</f>
        <v>8.4</v>
      </c>
      <c r="R7" s="30">
        <f>RANK(Q7,$Q$2:$Q$988, 0)</f>
        <v>8</v>
      </c>
      <c r="S7" s="15">
        <f>IFERROR((Q7/'League Calculation'!C$6)*100, "")</f>
        <v>87.500000000000014</v>
      </c>
      <c r="T7" s="28"/>
      <c r="U7" s="28"/>
      <c r="V7" s="29">
        <f>(IF(T7=0, "0.00",10-T7))+U7</f>
        <v>0</v>
      </c>
      <c r="W7" s="30">
        <f>RANK(V7,$V$2:$V$5988, 0)</f>
        <v>8</v>
      </c>
      <c r="X7" s="15">
        <f>IFERROR((V7/'League Calculation'!E$6)*100, "")</f>
        <v>0</v>
      </c>
      <c r="Y7" s="29">
        <f>E7+J7+O7+T7</f>
        <v>7.57</v>
      </c>
      <c r="Z7" s="29">
        <f>F7+K7+P7+U7</f>
        <v>4.9000000000000004</v>
      </c>
      <c r="AA7" s="29">
        <f>G7+L7+Q7+V7</f>
        <v>27.33</v>
      </c>
      <c r="AB7" s="30">
        <f>RANK(AA7,$AA$2:$AA$59988, 0)</f>
        <v>6</v>
      </c>
      <c r="AC7" s="15">
        <f>IFERROR((AA7/'League Calculation'!J$6)*100, "")</f>
        <v>88.589951377633696</v>
      </c>
    </row>
    <row r="8" spans="1:29" s="27" customFormat="1">
      <c r="A8" s="38" t="s">
        <v>189</v>
      </c>
      <c r="B8">
        <v>7</v>
      </c>
      <c r="C8" s="38" t="s">
        <v>210</v>
      </c>
      <c r="D8" s="53"/>
      <c r="E8" s="28">
        <v>4.07</v>
      </c>
      <c r="F8" s="28">
        <v>2.7</v>
      </c>
      <c r="G8" s="29">
        <f>(IF(E8=0, "0.00",10-E8))+F8</f>
        <v>8.629999999999999</v>
      </c>
      <c r="H8" s="30">
        <f>RANK(G8,$G$2:$G$988, 0)</f>
        <v>12</v>
      </c>
      <c r="I8" s="15">
        <f>IFERROR((G8/'League Calculation'!B$6)*100, "")</f>
        <v>77.747747747747738</v>
      </c>
      <c r="J8" s="28"/>
      <c r="K8" s="28"/>
      <c r="L8" s="29">
        <f>(IF(J8=0, "0.00",10-J8))+K8</f>
        <v>0</v>
      </c>
      <c r="M8" s="30">
        <f>RANK(L8,$L$2:$L$988, 0)</f>
        <v>6</v>
      </c>
      <c r="N8" s="15">
        <f>IFERROR((L8/'League Calculation'!G$6)*100, "")</f>
        <v>0</v>
      </c>
      <c r="O8" s="28">
        <v>1.65</v>
      </c>
      <c r="P8" s="28">
        <v>0.5</v>
      </c>
      <c r="Q8" s="29">
        <f>(IF(O8=0, "0.00",10-O8))+P8</f>
        <v>8.85</v>
      </c>
      <c r="R8" s="30">
        <f>RANK(Q8,$Q$2:$Q$988, 0)</f>
        <v>6</v>
      </c>
      <c r="S8" s="15">
        <f>IFERROR((Q8/'League Calculation'!C$6)*100, "")</f>
        <v>92.1875</v>
      </c>
      <c r="T8" s="28">
        <v>2.8</v>
      </c>
      <c r="U8" s="28">
        <v>1.5</v>
      </c>
      <c r="V8" s="29">
        <f>(IF(T8=0, "0.00",10-T8))+U8</f>
        <v>8.6999999999999993</v>
      </c>
      <c r="W8" s="30">
        <f>RANK(V8,$V$2:$V$5988, 0)</f>
        <v>3</v>
      </c>
      <c r="X8" s="15">
        <f>IFERROR((V8/'League Calculation'!E$6)*100, "")</f>
        <v>85.714285714285708</v>
      </c>
      <c r="Y8" s="29">
        <f>E8+J8+O8+T8</f>
        <v>8.52</v>
      </c>
      <c r="Z8" s="29">
        <f>F8+K8+P8+U8</f>
        <v>4.7</v>
      </c>
      <c r="AA8" s="29">
        <f>G8+L8+Q8+V8</f>
        <v>26.179999999999996</v>
      </c>
      <c r="AB8" s="30">
        <f>RANK(AA8,$AA$2:$AA$59988, 0)</f>
        <v>7</v>
      </c>
      <c r="AC8" s="15">
        <f>IFERROR((AA8/'League Calculation'!J$6)*100, "")</f>
        <v>84.862236628849246</v>
      </c>
    </row>
    <row r="9" spans="1:29" s="27" customFormat="1">
      <c r="A9" s="38" t="s">
        <v>185</v>
      </c>
      <c r="B9">
        <v>8</v>
      </c>
      <c r="C9" s="38" t="s">
        <v>211</v>
      </c>
      <c r="D9" s="53" t="s">
        <v>147</v>
      </c>
      <c r="E9" s="28">
        <v>2.8</v>
      </c>
      <c r="F9" s="28">
        <v>2.1</v>
      </c>
      <c r="G9" s="29">
        <f>(IF(E9=0, "0.00",10-E9))+F9</f>
        <v>9.3000000000000007</v>
      </c>
      <c r="H9" s="30">
        <f>RANK(G9,$G$2:$G$988, 0)</f>
        <v>11</v>
      </c>
      <c r="I9" s="15">
        <f>IFERROR((G9/'League Calculation'!B$6)*100, "")</f>
        <v>83.78378378378379</v>
      </c>
      <c r="J9" s="28"/>
      <c r="K9" s="28"/>
      <c r="L9" s="29">
        <f>(IF(J9=0, "0.00",10-J9))+K9</f>
        <v>0</v>
      </c>
      <c r="M9" s="30">
        <f>RANK(L9,$L$2:$L$988, 0)</f>
        <v>6</v>
      </c>
      <c r="N9" s="15">
        <f>IFERROR((L9/'League Calculation'!G$6)*100, "")</f>
        <v>0</v>
      </c>
      <c r="O9" s="28">
        <v>1.65</v>
      </c>
      <c r="P9" s="28">
        <v>0</v>
      </c>
      <c r="Q9" s="29">
        <f>(IF(O9=0, "0.00",10-O9))+P9</f>
        <v>8.35</v>
      </c>
      <c r="R9" s="30">
        <f>RANK(Q9,$Q$2:$Q$988, 0)</f>
        <v>9</v>
      </c>
      <c r="S9" s="15">
        <f>IFERROR((Q9/'League Calculation'!C$6)*100, "")</f>
        <v>86.979166666666657</v>
      </c>
      <c r="T9" s="28">
        <v>6.1</v>
      </c>
      <c r="U9" s="28">
        <v>0.6</v>
      </c>
      <c r="V9" s="29">
        <f>(IF(T9=0, "0.00",10-T9))+U9</f>
        <v>4.5</v>
      </c>
      <c r="W9" s="30">
        <f>RANK(V9,$V$2:$V$5988, 0)</f>
        <v>6</v>
      </c>
      <c r="X9" s="15">
        <f>IFERROR((V9/'League Calculation'!E$6)*100, "")</f>
        <v>44.334975369458121</v>
      </c>
      <c r="Y9" s="29">
        <f>E9+J9+O9+T9</f>
        <v>10.549999999999999</v>
      </c>
      <c r="Z9" s="29">
        <f>F9+K9+P9+U9</f>
        <v>2.7</v>
      </c>
      <c r="AA9" s="29">
        <f>G9+L9+Q9+V9</f>
        <v>22.15</v>
      </c>
      <c r="AB9" s="30">
        <f>RANK(AA9,$AA$2:$AA$59988, 0)</f>
        <v>8</v>
      </c>
      <c r="AC9" s="15">
        <f>IFERROR((AA9/'League Calculation'!J$6)*100, "")</f>
        <v>71.799027552674218</v>
      </c>
    </row>
    <row r="10" spans="1:29" s="27" customFormat="1">
      <c r="A10" s="38" t="s">
        <v>181</v>
      </c>
      <c r="B10">
        <v>3</v>
      </c>
      <c r="C10" s="38" t="s">
        <v>206</v>
      </c>
      <c r="D10" s="53"/>
      <c r="E10" s="28">
        <v>2.4</v>
      </c>
      <c r="F10" s="28">
        <v>3.4</v>
      </c>
      <c r="G10" s="29">
        <f>(IF(E10=0, "0.00",10-E10))+F10</f>
        <v>11</v>
      </c>
      <c r="H10" s="30">
        <f>RANK(G10,$G$2:$G$988, 0)</f>
        <v>2</v>
      </c>
      <c r="I10" s="15">
        <f>IFERROR((G10/'League Calculation'!B$6)*100, "")</f>
        <v>99.099099099099092</v>
      </c>
      <c r="J10" s="28">
        <v>2.6</v>
      </c>
      <c r="K10" s="28">
        <v>3.7</v>
      </c>
      <c r="L10" s="29">
        <f>(IF(J10=0, "0.00",10-J10))+K10</f>
        <v>11.100000000000001</v>
      </c>
      <c r="M10" s="30">
        <f>RANK(L10,$L$2:$L$988, 0)</f>
        <v>1</v>
      </c>
      <c r="N10" s="15">
        <f>IFERROR((L10/'League Calculation'!G$6)*100, "")</f>
        <v>100</v>
      </c>
      <c r="O10" s="28">
        <v>0</v>
      </c>
      <c r="P10" s="28">
        <v>0</v>
      </c>
      <c r="Q10" s="29">
        <f>(IF(O10=0, "0.00",10-O10))+P10</f>
        <v>0</v>
      </c>
      <c r="R10" s="30">
        <f>RANK(Q10,$Q$2:$Q$988, 0)</f>
        <v>11</v>
      </c>
      <c r="S10" s="15">
        <f>IFERROR((Q10/'League Calculation'!C$6)*100, "")</f>
        <v>0</v>
      </c>
      <c r="T10" s="28"/>
      <c r="U10" s="28"/>
      <c r="V10" s="29">
        <f>(IF(T10=0, "0.00",10-T10))+U10</f>
        <v>0</v>
      </c>
      <c r="W10" s="30">
        <f>RANK(V10,$V$2:$V$5988, 0)</f>
        <v>8</v>
      </c>
      <c r="X10" s="15">
        <f>IFERROR((V10/'League Calculation'!E$6)*100, "")</f>
        <v>0</v>
      </c>
      <c r="Y10" s="29">
        <f>E10+J10+O10+T10</f>
        <v>5</v>
      </c>
      <c r="Z10" s="29">
        <f>F10+K10+P10+U10</f>
        <v>7.1</v>
      </c>
      <c r="AA10" s="29">
        <f>G10+L10+Q10+V10</f>
        <v>22.1</v>
      </c>
      <c r="AB10" s="30">
        <f>RANK(AA10,$AA$2:$AA$59988, 0)</f>
        <v>9</v>
      </c>
      <c r="AC10" s="15">
        <f>IFERROR((AA10/'League Calculation'!J$6)*100, "")</f>
        <v>71.636952998379257</v>
      </c>
    </row>
    <row r="11" spans="1:29" s="27" customFormat="1">
      <c r="A11" s="38" t="s">
        <v>181</v>
      </c>
      <c r="B11">
        <v>4</v>
      </c>
      <c r="C11" s="38" t="s">
        <v>207</v>
      </c>
      <c r="D11" s="53"/>
      <c r="E11" s="28">
        <v>2.4</v>
      </c>
      <c r="F11" s="28">
        <v>2.2999999999999998</v>
      </c>
      <c r="G11" s="29">
        <f>(IF(E11=0, "0.00",10-E11))+F11</f>
        <v>9.8999999999999986</v>
      </c>
      <c r="H11" s="30">
        <f>RANK(G11,$G$2:$G$988, 0)</f>
        <v>10</v>
      </c>
      <c r="I11" s="15">
        <f>IFERROR((G11/'League Calculation'!B$6)*100, "")</f>
        <v>89.189189189189179</v>
      </c>
      <c r="J11" s="28">
        <v>2.7</v>
      </c>
      <c r="K11" s="28">
        <v>2.7</v>
      </c>
      <c r="L11" s="29">
        <f>(IF(J11=0, "0.00",10-J11))+K11</f>
        <v>10</v>
      </c>
      <c r="M11" s="30">
        <f>RANK(L11,$L$2:$L$988, 0)</f>
        <v>3</v>
      </c>
      <c r="N11" s="15">
        <f>IFERROR((L11/'League Calculation'!G$6)*100, "")</f>
        <v>90.090090090090087</v>
      </c>
      <c r="O11" s="28">
        <v>0</v>
      </c>
      <c r="P11" s="28">
        <v>0</v>
      </c>
      <c r="Q11" s="29">
        <f>(IF(O11=0, "0.00",10-O11))+P11</f>
        <v>0</v>
      </c>
      <c r="R11" s="30">
        <f>RANK(Q11,$Q$2:$Q$988, 0)</f>
        <v>11</v>
      </c>
      <c r="S11" s="15">
        <f>IFERROR((Q11/'League Calculation'!C$6)*100, "")</f>
        <v>0</v>
      </c>
      <c r="T11" s="28"/>
      <c r="U11" s="28"/>
      <c r="V11" s="29">
        <f>(IF(T11=0, "0.00",10-T11))+U11</f>
        <v>0</v>
      </c>
      <c r="W11" s="30">
        <f>RANK(V11,$V$2:$V$5988, 0)</f>
        <v>8</v>
      </c>
      <c r="X11" s="15">
        <f>IFERROR((V11/'League Calculation'!E$6)*100, "")</f>
        <v>0</v>
      </c>
      <c r="Y11" s="29">
        <f>E11+J11+O11+T11</f>
        <v>5.0999999999999996</v>
      </c>
      <c r="Z11" s="29">
        <f>F11+K11+P11+U11</f>
        <v>5</v>
      </c>
      <c r="AA11" s="29">
        <f>G11+L11+Q11+V11</f>
        <v>19.899999999999999</v>
      </c>
      <c r="AB11" s="30">
        <f>RANK(AA11,$AA$2:$AA$59988, 0)</f>
        <v>10</v>
      </c>
      <c r="AC11" s="15">
        <f>IFERROR((AA11/'League Calculation'!J$6)*100, "")</f>
        <v>64.505672609400321</v>
      </c>
    </row>
    <row r="12" spans="1:29" s="27" customFormat="1">
      <c r="A12" s="66" t="s">
        <v>188</v>
      </c>
      <c r="B12">
        <v>15</v>
      </c>
      <c r="C12" s="66" t="s">
        <v>217</v>
      </c>
      <c r="D12" s="59"/>
      <c r="E12" s="28">
        <v>4.2300000000000004</v>
      </c>
      <c r="F12" s="28">
        <v>2.6</v>
      </c>
      <c r="G12" s="29">
        <f>(IF(E12=0, "0.00",10-E12))+F12</f>
        <v>8.3699999999999992</v>
      </c>
      <c r="H12" s="30">
        <f>RANK(G12,$G$2:$G$988, 0)</f>
        <v>13</v>
      </c>
      <c r="I12" s="15">
        <f>IFERROR((G12/'League Calculation'!B$6)*100, "")</f>
        <v>75.405405405405403</v>
      </c>
      <c r="J12" s="28"/>
      <c r="K12" s="28"/>
      <c r="L12" s="29">
        <f>(IF(J12=0, "0.00",10-J12))+K12</f>
        <v>0</v>
      </c>
      <c r="M12" s="30">
        <f>RANK(L12,$L$2:$L$988, 0)</f>
        <v>6</v>
      </c>
      <c r="N12" s="15">
        <f>IFERROR((L12/'League Calculation'!G$6)*100, "")</f>
        <v>0</v>
      </c>
      <c r="O12" s="28">
        <v>1.1000000000000001</v>
      </c>
      <c r="P12" s="28">
        <v>0.5</v>
      </c>
      <c r="Q12" s="29">
        <f>(IF(O12=0, "0.00",10-O12))+P12</f>
        <v>9.4</v>
      </c>
      <c r="R12" s="30">
        <f>RANK(Q12,$Q$2:$Q$988, 0)</f>
        <v>3</v>
      </c>
      <c r="S12" s="15">
        <f>IFERROR((Q12/'League Calculation'!C$6)*100, "")</f>
        <v>97.916666666666671</v>
      </c>
      <c r="T12" s="28">
        <v>8.9</v>
      </c>
      <c r="U12" s="28">
        <v>0.9</v>
      </c>
      <c r="V12" s="29">
        <f>(IF(T12=0, "0.00",10-T12))+U12</f>
        <v>1.9999999999999996</v>
      </c>
      <c r="W12" s="30">
        <f>RANK(V12,$V$2:$V$5988, 0)</f>
        <v>7</v>
      </c>
      <c r="X12" s="15">
        <f>IFERROR((V12/'League Calculation'!E$6)*100, "")</f>
        <v>19.70443349753694</v>
      </c>
      <c r="Y12" s="29">
        <f>E12+J12+O12+T12</f>
        <v>14.23</v>
      </c>
      <c r="Z12" s="29">
        <f>F12+K12+P12+U12</f>
        <v>4</v>
      </c>
      <c r="AA12" s="29">
        <f>G12+L12+Q12+V12</f>
        <v>19.77</v>
      </c>
      <c r="AB12" s="30">
        <f>RANK(AA12,$AA$2:$AA$59988, 0)</f>
        <v>11</v>
      </c>
      <c r="AC12" s="15">
        <f>IFERROR((AA12/'League Calculation'!J$6)*100, "")</f>
        <v>64.084278768233389</v>
      </c>
    </row>
    <row r="13" spans="1:29" s="27" customFormat="1">
      <c r="A13" s="38" t="s">
        <v>188</v>
      </c>
      <c r="B13">
        <v>6</v>
      </c>
      <c r="C13" s="38" t="s">
        <v>209</v>
      </c>
      <c r="D13" s="53"/>
      <c r="E13" s="28">
        <v>2.4700000000000002</v>
      </c>
      <c r="F13" s="28">
        <v>2.6</v>
      </c>
      <c r="G13" s="29">
        <f>(IF(E13=0, "0.00",10-E13))+F13</f>
        <v>10.129999999999999</v>
      </c>
      <c r="H13" s="30">
        <f>RANK(G13,$G$2:$G$988, 0)</f>
        <v>6</v>
      </c>
      <c r="I13" s="15">
        <f>IFERROR((G13/'League Calculation'!B$6)*100, "")</f>
        <v>91.261261261261254</v>
      </c>
      <c r="J13" s="28">
        <v>0</v>
      </c>
      <c r="K13" s="28">
        <v>0</v>
      </c>
      <c r="L13" s="29">
        <f>(IF(J13=0, "0.00",10-J13))+K13</f>
        <v>0</v>
      </c>
      <c r="M13" s="30">
        <f>RANK(L13,$L$2:$L$988, 0)</f>
        <v>6</v>
      </c>
      <c r="N13" s="15">
        <f>IFERROR((L13/'League Calculation'!G$6)*100, "")</f>
        <v>0</v>
      </c>
      <c r="O13" s="28">
        <v>1.2</v>
      </c>
      <c r="P13" s="28">
        <v>0</v>
      </c>
      <c r="Q13" s="29">
        <f>(IF(O13=0, "0.00",10-O13))+P13</f>
        <v>8.8000000000000007</v>
      </c>
      <c r="R13" s="30">
        <f>RANK(Q13,$Q$2:$Q$988, 0)</f>
        <v>7</v>
      </c>
      <c r="S13" s="15">
        <f>IFERROR((Q13/'League Calculation'!C$6)*100, "")</f>
        <v>91.666666666666671</v>
      </c>
      <c r="T13" s="28"/>
      <c r="U13" s="28"/>
      <c r="V13" s="29">
        <f>(IF(T13=0, "0.00",10-T13))+U13</f>
        <v>0</v>
      </c>
      <c r="W13" s="30">
        <f>RANK(V13,$V$2:$V$5988, 0)</f>
        <v>8</v>
      </c>
      <c r="X13" s="15">
        <f>IFERROR((V13/'League Calculation'!E$6)*100, "")</f>
        <v>0</v>
      </c>
      <c r="Y13" s="29">
        <f>E13+J13+O13+T13</f>
        <v>3.67</v>
      </c>
      <c r="Z13" s="29">
        <f>F13+K13+P13+U13</f>
        <v>2.6</v>
      </c>
      <c r="AA13" s="29">
        <f>G13+L13+Q13+V13</f>
        <v>18.93</v>
      </c>
      <c r="AB13" s="30">
        <f>RANK(AA13,$AA$2:$AA$59988, 0)</f>
        <v>12</v>
      </c>
      <c r="AC13" s="15">
        <f>IFERROR((AA13/'League Calculation'!J$6)*100, "")</f>
        <v>61.361426256077792</v>
      </c>
    </row>
    <row r="14" spans="1:29" s="27" customFormat="1">
      <c r="A14" s="66" t="s">
        <v>125</v>
      </c>
      <c r="B14">
        <v>16</v>
      </c>
      <c r="C14" s="66" t="s">
        <v>135</v>
      </c>
      <c r="D14" s="59"/>
      <c r="E14" s="28">
        <v>2</v>
      </c>
      <c r="F14" s="28">
        <v>2.6</v>
      </c>
      <c r="G14" s="29">
        <f>(IF(E14=0, "0.00",10-E14))+F14</f>
        <v>10.6</v>
      </c>
      <c r="H14" s="30">
        <f>RANK(G14,$G$2:$G$988, 0)</f>
        <v>5</v>
      </c>
      <c r="I14" s="15">
        <f>IFERROR((G14/'League Calculation'!B$6)*100, "")</f>
        <v>95.495495495495504</v>
      </c>
      <c r="J14" s="28"/>
      <c r="K14" s="28"/>
      <c r="L14" s="29">
        <f>(IF(J14=0, "0.00",10-J14))+K14</f>
        <v>0</v>
      </c>
      <c r="M14" s="30">
        <f>RANK(L14,$L$2:$L$988, 0)</f>
        <v>6</v>
      </c>
      <c r="N14" s="15">
        <f>IFERROR((L14/'League Calculation'!G$6)*100, "")</f>
        <v>0</v>
      </c>
      <c r="O14" s="28">
        <v>0</v>
      </c>
      <c r="P14" s="28">
        <v>0</v>
      </c>
      <c r="Q14" s="29">
        <f>(IF(O14=0, "0.00",10-O14))+P14</f>
        <v>0</v>
      </c>
      <c r="R14" s="30">
        <f>RANK(Q14,$Q$2:$Q$988, 0)</f>
        <v>11</v>
      </c>
      <c r="S14" s="15">
        <f>IFERROR((Q14/'League Calculation'!C$6)*100, "")</f>
        <v>0</v>
      </c>
      <c r="T14" s="28">
        <v>3.6</v>
      </c>
      <c r="U14" s="28">
        <v>1.4</v>
      </c>
      <c r="V14" s="29">
        <f>(IF(T14=0, "0.00",10-T14))+U14</f>
        <v>7.8000000000000007</v>
      </c>
      <c r="W14" s="30">
        <f>RANK(V14,$V$2:$V$5988, 0)</f>
        <v>4</v>
      </c>
      <c r="X14" s="15">
        <f>IFERROR((V14/'League Calculation'!E$6)*100, "")</f>
        <v>76.847290640394093</v>
      </c>
      <c r="Y14" s="29">
        <f>E14+J14+O14+T14</f>
        <v>5.6</v>
      </c>
      <c r="Z14" s="29">
        <f>F14+K14+P14+U14</f>
        <v>4</v>
      </c>
      <c r="AA14" s="29">
        <f>G14+L14+Q14+V14</f>
        <v>18.399999999999999</v>
      </c>
      <c r="AB14" s="30">
        <f>RANK(AA14,$AA$2:$AA$59988, 0)</f>
        <v>13</v>
      </c>
      <c r="AC14" s="15">
        <f>IFERROR((AA14/'League Calculation'!J$6)*100, "")</f>
        <v>59.643435980551054</v>
      </c>
    </row>
    <row r="15" spans="1:29" s="27" customFormat="1">
      <c r="A15" s="38" t="s">
        <v>186</v>
      </c>
      <c r="B15">
        <v>10</v>
      </c>
      <c r="C15" s="38" t="s">
        <v>213</v>
      </c>
      <c r="D15" s="53"/>
      <c r="E15" s="28">
        <v>0</v>
      </c>
      <c r="F15" s="28">
        <v>0</v>
      </c>
      <c r="G15" s="29">
        <f>(IF(E15=0, "0.00",10-E15))+F15</f>
        <v>0</v>
      </c>
      <c r="H15" s="30">
        <f>RANK(G15,$G$2:$G$988, 0)</f>
        <v>14</v>
      </c>
      <c r="I15" s="15">
        <f>IFERROR((G15/'League Calculation'!B$6)*100, "")</f>
        <v>0</v>
      </c>
      <c r="J15" s="28"/>
      <c r="K15" s="28"/>
      <c r="L15" s="29">
        <f>(IF(J15=0, "0.00",10-J15))+K15</f>
        <v>0</v>
      </c>
      <c r="M15" s="30">
        <f>RANK(L15,$L$2:$L$988, 0)</f>
        <v>6</v>
      </c>
      <c r="N15" s="15">
        <f>IFERROR((L15/'League Calculation'!G$6)*100, "")</f>
        <v>0</v>
      </c>
      <c r="O15" s="28">
        <v>0</v>
      </c>
      <c r="P15" s="28">
        <v>0</v>
      </c>
      <c r="Q15" s="29">
        <f>(IF(O15=0, "0.00",10-O15))+P15</f>
        <v>0</v>
      </c>
      <c r="R15" s="30">
        <f>RANK(Q15,$Q$2:$Q$988, 0)</f>
        <v>11</v>
      </c>
      <c r="S15" s="15">
        <f>IFERROR((Q15/'League Calculation'!C$6)*100, "")</f>
        <v>0</v>
      </c>
      <c r="T15" s="28">
        <v>0</v>
      </c>
      <c r="U15" s="28">
        <v>0</v>
      </c>
      <c r="V15" s="29">
        <f>(IF(T15=0, "0.00",10-T15))+U15</f>
        <v>0</v>
      </c>
      <c r="W15" s="30">
        <f>RANK(V15,$V$2:$V$5988, 0)</f>
        <v>8</v>
      </c>
      <c r="X15" s="15">
        <f>IFERROR((V15/'League Calculation'!E$6)*100, "")</f>
        <v>0</v>
      </c>
      <c r="Y15" s="29">
        <f>E15+J15+O15+T15</f>
        <v>0</v>
      </c>
      <c r="Z15" s="29">
        <f>F15+K15+P15+U15</f>
        <v>0</v>
      </c>
      <c r="AA15" s="29">
        <f>G15+L15+Q15+V15</f>
        <v>0</v>
      </c>
      <c r="AB15" s="30">
        <f>RANK(AA15,$AA$2:$AA$59988, 0)</f>
        <v>14</v>
      </c>
      <c r="AC15" s="15">
        <f>IFERROR((AA15/'League Calculation'!J$6)*100, "")</f>
        <v>0</v>
      </c>
    </row>
    <row r="16" spans="1:29" s="27" customFormat="1">
      <c r="A16" s="38" t="s">
        <v>186</v>
      </c>
      <c r="B16">
        <v>11</v>
      </c>
      <c r="C16" s="38" t="s">
        <v>214</v>
      </c>
      <c r="D16" s="53"/>
      <c r="E16" s="28">
        <v>0</v>
      </c>
      <c r="F16" s="28">
        <v>0</v>
      </c>
      <c r="G16" s="29">
        <f>(IF(E16=0, "0.00",10-E16))+F16</f>
        <v>0</v>
      </c>
      <c r="H16" s="30">
        <f>RANK(G16,$G$2:$G$988, 0)</f>
        <v>14</v>
      </c>
      <c r="I16" s="15">
        <f>IFERROR((G16/'League Calculation'!B$6)*100, "")</f>
        <v>0</v>
      </c>
      <c r="J16" s="28"/>
      <c r="K16" s="28"/>
      <c r="L16" s="29">
        <f>(IF(J16=0, "0.00",10-J16))+K16</f>
        <v>0</v>
      </c>
      <c r="M16" s="30">
        <f>RANK(L16,$L$2:$L$988, 0)</f>
        <v>6</v>
      </c>
      <c r="N16" s="15">
        <f>IFERROR((L16/'League Calculation'!G$6)*100, "")</f>
        <v>0</v>
      </c>
      <c r="O16" s="28">
        <v>0</v>
      </c>
      <c r="P16" s="28">
        <v>0</v>
      </c>
      <c r="Q16" s="29">
        <f>(IF(O16=0, "0.00",10-O16))+P16</f>
        <v>0</v>
      </c>
      <c r="R16" s="30">
        <f>RANK(Q16,$Q$2:$Q$988, 0)</f>
        <v>11</v>
      </c>
      <c r="S16" s="15">
        <f>IFERROR((Q16/'League Calculation'!C$6)*100, "")</f>
        <v>0</v>
      </c>
      <c r="T16" s="28">
        <v>0</v>
      </c>
      <c r="U16" s="28">
        <v>0</v>
      </c>
      <c r="V16" s="29">
        <f>(IF(T16=0, "0.00",10-T16))+U16</f>
        <v>0</v>
      </c>
      <c r="W16" s="30">
        <f>RANK(V16,$V$2:$V$5988, 0)</f>
        <v>8</v>
      </c>
      <c r="X16" s="15">
        <f>IFERROR((V16/'League Calculation'!E$6)*100, "")</f>
        <v>0</v>
      </c>
      <c r="Y16" s="29">
        <f>E16+J16+O16+T16</f>
        <v>0</v>
      </c>
      <c r="Z16" s="29">
        <f>F16+K16+P16+U16</f>
        <v>0</v>
      </c>
      <c r="AA16" s="29">
        <f>G16+L16+Q16+V16</f>
        <v>0</v>
      </c>
      <c r="AB16" s="30">
        <f>RANK(AA16,$AA$2:$AA$59988, 0)</f>
        <v>14</v>
      </c>
      <c r="AC16" s="15">
        <f>IFERROR((AA16/'League Calculation'!J$6)*100, "")</f>
        <v>0</v>
      </c>
    </row>
    <row r="17" spans="1:29" s="27" customFormat="1">
      <c r="A17" s="38" t="s">
        <v>186</v>
      </c>
      <c r="B17">
        <v>12</v>
      </c>
      <c r="C17" s="38" t="s">
        <v>215</v>
      </c>
      <c r="D17" s="53"/>
      <c r="E17" s="34">
        <v>0</v>
      </c>
      <c r="F17" s="34">
        <v>0</v>
      </c>
      <c r="G17" s="29">
        <f>(IF(E17=0, "0.00",10-E17))+F17</f>
        <v>0</v>
      </c>
      <c r="H17" s="30">
        <f>RANK(G17,$G$2:$G$988, 0)</f>
        <v>14</v>
      </c>
      <c r="I17" s="15">
        <f>IFERROR((G17/'League Calculation'!B$6)*100, "")</f>
        <v>0</v>
      </c>
      <c r="J17" s="34"/>
      <c r="K17" s="34"/>
      <c r="L17" s="29">
        <f>(IF(J17=0, "0.00",10-J17))+K17</f>
        <v>0</v>
      </c>
      <c r="M17" s="30">
        <f>RANK(L17,$L$2:$L$988, 0)</f>
        <v>6</v>
      </c>
      <c r="N17" s="15">
        <f>IFERROR((L17/'League Calculation'!G$6)*100, "")</f>
        <v>0</v>
      </c>
      <c r="O17" s="34">
        <v>0</v>
      </c>
      <c r="P17" s="34">
        <v>0</v>
      </c>
      <c r="Q17" s="29">
        <f>(IF(O17=0, "0.00",10-O17))+P17</f>
        <v>0</v>
      </c>
      <c r="R17" s="30">
        <f>RANK(Q17,$Q$2:$Q$988, 0)</f>
        <v>11</v>
      </c>
      <c r="S17" s="15">
        <f>IFERROR((Q17/'League Calculation'!C$6)*100, "")</f>
        <v>0</v>
      </c>
      <c r="T17" s="34">
        <v>0</v>
      </c>
      <c r="U17" s="34">
        <v>0</v>
      </c>
      <c r="V17" s="29">
        <f>(IF(T17=0, "0.00",10-T17))+U17</f>
        <v>0</v>
      </c>
      <c r="W17" s="30">
        <f>RANK(V17,$V$2:$V$5988, 0)</f>
        <v>8</v>
      </c>
      <c r="X17" s="15">
        <f>IFERROR((V17/'League Calculation'!E$6)*100, "")</f>
        <v>0</v>
      </c>
      <c r="Y17" s="29">
        <f>E17+J17+O17+T17</f>
        <v>0</v>
      </c>
      <c r="Z17" s="29">
        <f>F17+K17+P17+U17</f>
        <v>0</v>
      </c>
      <c r="AA17" s="29">
        <f>G17+L17+Q17+V17</f>
        <v>0</v>
      </c>
      <c r="AB17" s="30">
        <f>RANK(AA17,$AA$2:$AA$59988, 0)</f>
        <v>14</v>
      </c>
      <c r="AC17" s="15">
        <f>IFERROR((AA17/'League Calculation'!J$6)*100, "")</f>
        <v>0</v>
      </c>
    </row>
    <row r="18" spans="1:29" s="27" customFormat="1">
      <c r="A18" s="26"/>
      <c r="C18" s="26"/>
      <c r="E18" s="28"/>
      <c r="F18" s="28"/>
      <c r="G18" s="35"/>
      <c r="H18" s="36"/>
      <c r="I18" s="37"/>
      <c r="J18" s="28"/>
      <c r="K18" s="28"/>
      <c r="L18" s="35"/>
      <c r="M18" s="36"/>
      <c r="N18" s="37"/>
      <c r="O18" s="28"/>
      <c r="P18" s="28"/>
      <c r="Q18" s="35"/>
      <c r="R18" s="36"/>
      <c r="S18" s="37"/>
      <c r="T18" s="28"/>
      <c r="U18" s="28"/>
      <c r="V18" s="35"/>
      <c r="W18" s="36"/>
      <c r="X18" s="37"/>
      <c r="Y18" s="35"/>
      <c r="Z18" s="35"/>
      <c r="AA18" s="35"/>
      <c r="AB18" s="36"/>
      <c r="AC18" s="37"/>
    </row>
    <row r="19" spans="1:29" s="27" customFormat="1">
      <c r="A19" s="26"/>
      <c r="C19" s="26"/>
      <c r="E19" s="28"/>
      <c r="F19" s="28"/>
      <c r="G19" s="35"/>
      <c r="H19" s="36"/>
      <c r="I19" s="37"/>
      <c r="J19" s="28"/>
      <c r="K19" s="28"/>
      <c r="L19" s="35"/>
      <c r="M19" s="36"/>
      <c r="N19" s="37"/>
      <c r="O19" s="28"/>
      <c r="P19" s="28"/>
      <c r="Q19" s="35"/>
      <c r="R19" s="36"/>
      <c r="S19" s="37"/>
      <c r="T19" s="28"/>
      <c r="U19" s="28"/>
      <c r="V19" s="35"/>
      <c r="W19" s="36"/>
      <c r="X19" s="37"/>
      <c r="Y19" s="35"/>
      <c r="Z19" s="35"/>
      <c r="AA19" s="35"/>
      <c r="AB19" s="36"/>
      <c r="AC19" s="37"/>
    </row>
    <row r="20" spans="1:29" s="27" customFormat="1">
      <c r="A20" s="26"/>
      <c r="C20" s="26"/>
      <c r="E20" s="28"/>
      <c r="F20" s="28"/>
      <c r="G20" s="35"/>
      <c r="H20" s="36"/>
      <c r="I20" s="37"/>
      <c r="J20" s="28"/>
      <c r="K20" s="28"/>
      <c r="L20" s="35"/>
      <c r="M20" s="36"/>
      <c r="N20" s="37"/>
      <c r="O20" s="28"/>
      <c r="P20" s="28"/>
      <c r="Q20" s="35"/>
      <c r="R20" s="36"/>
      <c r="S20" s="37"/>
      <c r="T20" s="28"/>
      <c r="U20" s="28"/>
      <c r="V20" s="35"/>
      <c r="W20" s="36"/>
      <c r="X20" s="37"/>
      <c r="Y20" s="35"/>
      <c r="Z20" s="35"/>
      <c r="AA20" s="35"/>
      <c r="AB20" s="36"/>
      <c r="AC20" s="37"/>
    </row>
    <row r="21" spans="1:29" s="27" customFormat="1">
      <c r="A21" s="26"/>
      <c r="C21" s="26"/>
      <c r="E21" s="28"/>
      <c r="F21" s="28"/>
      <c r="G21" s="35"/>
      <c r="H21" s="36"/>
      <c r="I21" s="37"/>
      <c r="J21" s="28"/>
      <c r="K21" s="28"/>
      <c r="L21" s="35"/>
      <c r="M21" s="36"/>
      <c r="N21" s="37"/>
      <c r="O21" s="28"/>
      <c r="P21" s="28"/>
      <c r="Q21" s="35"/>
      <c r="R21" s="36"/>
      <c r="S21" s="37"/>
      <c r="T21" s="28"/>
      <c r="U21" s="28"/>
      <c r="V21" s="35"/>
      <c r="W21" s="36"/>
      <c r="X21" s="37"/>
      <c r="Y21" s="35"/>
      <c r="Z21" s="35"/>
      <c r="AA21" s="35"/>
      <c r="AB21" s="36"/>
      <c r="AC21" s="37"/>
    </row>
    <row r="1048564" spans="9:9">
      <c r="I1048564" s="16">
        <f>SUM(I2:I1048563)</f>
        <v>1177.1171171171172</v>
      </c>
    </row>
  </sheetData>
  <sheetProtection selectLockedCells="1"/>
  <autoFilter ref="A1:A1048564" xr:uid="{5651AB29-9FEF-ED45-A411-FED2D055C20E}"/>
  <sortState xmlns:xlrd2="http://schemas.microsoft.com/office/spreadsheetml/2017/richdata2" ref="A2:AC17">
    <sortCondition ref="AB2:AB17"/>
  </sortState>
  <conditionalFormatting sqref="H1:H1048576 M1:M1048576 R1:R1048576 AB1:AB1048576 W1:W1048576">
    <cfRule type="cellIs" dxfId="20" priority="13" operator="equal">
      <formula>3</formula>
    </cfRule>
    <cfRule type="cellIs" dxfId="19" priority="14" operator="equal">
      <formula>2</formula>
    </cfRule>
    <cfRule type="cellIs" dxfId="18" priority="15" operator="equal">
      <formula>1</formula>
    </cfRule>
  </conditionalFormatting>
  <dataValidations count="1">
    <dataValidation type="list" allowBlank="1" showInputMessage="1" showErrorMessage="1" sqref="D2:D1048576" xr:uid="{91F355D0-A290-A042-AA96-6E59B4ADE53A}">
      <formula1>"Yes"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0C69-AB67-F64E-B478-377BE26363DD}">
  <dimension ref="A1:S1048563"/>
  <sheetViews>
    <sheetView zoomScale="70" zoomScaleNormal="70" workbookViewId="0">
      <pane xSplit="3" ySplit="1" topLeftCell="D2" activePane="bottomRight" state="frozen"/>
      <selection activeCell="K28" sqref="K28"/>
      <selection pane="topRight" activeCell="K28" sqref="K28"/>
      <selection pane="bottomLeft" activeCell="K28" sqref="K28"/>
      <selection pane="bottomRight" activeCell="H24" sqref="H24"/>
    </sheetView>
  </sheetViews>
  <sheetFormatPr defaultColWidth="10.875" defaultRowHeight="15.75"/>
  <cols>
    <col min="1" max="1" width="30.5" style="5" bestFit="1" customWidth="1"/>
    <col min="2" max="2" width="10" style="5" customWidth="1"/>
    <col min="3" max="3" width="19.5" style="5" bestFit="1" customWidth="1"/>
    <col min="4" max="4" width="4.5" style="5" customWidth="1"/>
    <col min="5" max="6" width="9.625" style="5" customWidth="1"/>
    <col min="7" max="7" width="10.875" style="10"/>
    <col min="8" max="8" width="10.875" style="11"/>
    <col min="9" max="9" width="10.875" style="16"/>
    <col min="10" max="11" width="10.875" style="7"/>
    <col min="12" max="12" width="10.875" style="10"/>
    <col min="13" max="13" width="10.875" style="11"/>
    <col min="14" max="14" width="10.875" style="16"/>
    <col min="15" max="17" width="10.875" style="10"/>
    <col min="18" max="18" width="10.875" style="11"/>
    <col min="19" max="19" width="10.875" style="16"/>
    <col min="20" max="16384" width="10.875" style="5"/>
  </cols>
  <sheetData>
    <row r="1" spans="1:19" s="4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4" t="s">
        <v>3</v>
      </c>
      <c r="J1" s="6" t="s">
        <v>64</v>
      </c>
      <c r="K1" s="6" t="s">
        <v>35</v>
      </c>
      <c r="L1" s="12" t="s">
        <v>36</v>
      </c>
      <c r="M1" s="13" t="s">
        <v>96</v>
      </c>
      <c r="N1" s="14" t="s">
        <v>9</v>
      </c>
      <c r="O1" s="12" t="s">
        <v>63</v>
      </c>
      <c r="P1" s="12" t="s">
        <v>41</v>
      </c>
      <c r="Q1" s="12" t="s">
        <v>43</v>
      </c>
      <c r="R1" s="13" t="s">
        <v>96</v>
      </c>
      <c r="S1" s="14" t="s">
        <v>42</v>
      </c>
    </row>
    <row r="2" spans="1:19" s="33" customFormat="1">
      <c r="A2" s="67" t="s">
        <v>75</v>
      </c>
      <c r="B2">
        <v>16</v>
      </c>
      <c r="C2" s="67" t="s">
        <v>232</v>
      </c>
      <c r="D2" s="67"/>
      <c r="E2" s="5">
        <v>1.4</v>
      </c>
      <c r="F2" s="5">
        <v>0.5</v>
      </c>
      <c r="G2" s="29">
        <f>(IF(E2=0, "0.00",10-E2))+F2</f>
        <v>9.1</v>
      </c>
      <c r="H2" s="30">
        <f>RANK(G2, $G$2:$G$87, 0)</f>
        <v>2</v>
      </c>
      <c r="I2" s="15">
        <f>IFERROR((G2/'League Calculation'!B$9)*100, "")</f>
        <v>98.913043478260875</v>
      </c>
      <c r="J2" s="7">
        <v>0.7</v>
      </c>
      <c r="K2" s="7">
        <v>1.5</v>
      </c>
      <c r="L2" s="29">
        <f>(IF(J2=0, "0.00",10-J2))+K2</f>
        <v>10.8</v>
      </c>
      <c r="M2" s="30">
        <f>RANK(L2,$L$2:$L$987, 0)</f>
        <v>4</v>
      </c>
      <c r="N2" s="15">
        <f>IFERROR((L2/'League Calculation'!C$9)*100, "")</f>
        <v>97.914777878513164</v>
      </c>
      <c r="O2" s="29">
        <f>E2+J2</f>
        <v>2.0999999999999996</v>
      </c>
      <c r="P2" s="29">
        <f>F2+K2</f>
        <v>2</v>
      </c>
      <c r="Q2" s="29">
        <f>G2+L2</f>
        <v>19.899999999999999</v>
      </c>
      <c r="R2" s="30">
        <f>RANK(Q2,$Q$2:$Q$59987, 0)</f>
        <v>1</v>
      </c>
      <c r="S2" s="15">
        <f>IFERROR((Q2/'League Calculation'!J$9)*100, "")</f>
        <v>100</v>
      </c>
    </row>
    <row r="3" spans="1:19" s="27" customFormat="1">
      <c r="A3" s="67" t="s">
        <v>75</v>
      </c>
      <c r="B3">
        <v>15</v>
      </c>
      <c r="C3" s="67" t="s">
        <v>231</v>
      </c>
      <c r="D3" s="67"/>
      <c r="E3" s="5">
        <v>1.8</v>
      </c>
      <c r="F3" s="5">
        <v>1</v>
      </c>
      <c r="G3" s="29">
        <f>(IF(E3=0, "0.00",10-E3))+F3</f>
        <v>9.1999999999999993</v>
      </c>
      <c r="H3" s="30">
        <f>RANK(G3, $G$2:$G$87, 0)</f>
        <v>1</v>
      </c>
      <c r="I3" s="15">
        <f>IFERROR((G3/'League Calculation'!B$9)*100, "")</f>
        <v>100</v>
      </c>
      <c r="J3" s="7">
        <v>1</v>
      </c>
      <c r="K3" s="7">
        <v>1.5</v>
      </c>
      <c r="L3" s="29">
        <f>(IF(J3=0, "0.00",10-J3))+K3</f>
        <v>10.5</v>
      </c>
      <c r="M3" s="30">
        <f>RANK(L3,$L$2:$L$987, 0)</f>
        <v>7</v>
      </c>
      <c r="N3" s="15">
        <f>IFERROR((L3/'League Calculation'!C$9)*100, "")</f>
        <v>95.194922937443337</v>
      </c>
      <c r="O3" s="29">
        <f>E3+J3</f>
        <v>2.8</v>
      </c>
      <c r="P3" s="29">
        <f>F3+K3</f>
        <v>2.5</v>
      </c>
      <c r="Q3" s="29">
        <f>G3+L3</f>
        <v>19.7</v>
      </c>
      <c r="R3" s="30">
        <f>RANK(Q3,$Q$2:$Q$59987, 0)</f>
        <v>2</v>
      </c>
      <c r="S3" s="15">
        <f>IFERROR((Q3/'League Calculation'!J$9)*100, "")</f>
        <v>98.994974874371863</v>
      </c>
    </row>
    <row r="4" spans="1:19" s="27" customFormat="1">
      <c r="A4" s="46" t="s">
        <v>182</v>
      </c>
      <c r="B4">
        <v>3</v>
      </c>
      <c r="C4" s="46" t="s">
        <v>220</v>
      </c>
      <c r="D4" s="68"/>
      <c r="E4" s="28">
        <v>2.6</v>
      </c>
      <c r="F4" s="28">
        <v>1</v>
      </c>
      <c r="G4" s="29">
        <f>(IF(E4=0, "0.00",10-E4))+F4</f>
        <v>8.4</v>
      </c>
      <c r="H4" s="30">
        <f>RANK(G4, $G$2:$G$87, 0)</f>
        <v>7</v>
      </c>
      <c r="I4" s="15">
        <f>IFERROR((G4/'League Calculation'!B$9)*100, "")</f>
        <v>91.304347826086968</v>
      </c>
      <c r="J4" s="28">
        <v>0.47</v>
      </c>
      <c r="K4" s="28">
        <v>1.5</v>
      </c>
      <c r="L4" s="29">
        <f>(IF(J4=0, "0.00",10-J4))+K4</f>
        <v>11.03</v>
      </c>
      <c r="M4" s="30">
        <f>RANK(L4,$L$2:$L$987, 0)</f>
        <v>1</v>
      </c>
      <c r="N4" s="15">
        <f>IFERROR((L4/'League Calculation'!C$9)*100, "")</f>
        <v>100</v>
      </c>
      <c r="O4" s="29">
        <f>E4+J4</f>
        <v>3.0700000000000003</v>
      </c>
      <c r="P4" s="29">
        <f>F4+K4</f>
        <v>2.5</v>
      </c>
      <c r="Q4" s="29">
        <f>G4+L4</f>
        <v>19.43</v>
      </c>
      <c r="R4" s="30">
        <f>RANK(Q4,$Q$2:$Q$59987, 0)</f>
        <v>3</v>
      </c>
      <c r="S4" s="15">
        <f>IFERROR((Q4/'League Calculation'!J$9)*100, "")</f>
        <v>97.638190954773876</v>
      </c>
    </row>
    <row r="5" spans="1:19" s="27" customFormat="1">
      <c r="A5" s="67" t="s">
        <v>204</v>
      </c>
      <c r="B5">
        <v>9</v>
      </c>
      <c r="C5" s="67" t="s">
        <v>225</v>
      </c>
      <c r="D5" s="67"/>
      <c r="E5" s="5">
        <v>1.9</v>
      </c>
      <c r="F5" s="5">
        <v>0.5</v>
      </c>
      <c r="G5" s="29">
        <f>(IF(E5=0, "0.00",10-E5))+F5</f>
        <v>8.6</v>
      </c>
      <c r="H5" s="30">
        <f>RANK(G5, $G$2:$G$87, 0)</f>
        <v>4</v>
      </c>
      <c r="I5" s="15">
        <f>IFERROR((G5/'League Calculation'!B$9)*100, "")</f>
        <v>93.478260869565219</v>
      </c>
      <c r="J5" s="7">
        <v>0.67</v>
      </c>
      <c r="K5" s="7">
        <v>1.5</v>
      </c>
      <c r="L5" s="29">
        <f>(IF(J5=0, "0.00",10-J5))+K5</f>
        <v>10.83</v>
      </c>
      <c r="M5" s="30">
        <f>RANK(L5,$L$2:$L$987, 0)</f>
        <v>3</v>
      </c>
      <c r="N5" s="15">
        <f>IFERROR((L5/'League Calculation'!C$9)*100, "")</f>
        <v>98.186763372620135</v>
      </c>
      <c r="O5" s="29">
        <f>E5+J5</f>
        <v>2.57</v>
      </c>
      <c r="P5" s="29">
        <f>F5+K5</f>
        <v>2</v>
      </c>
      <c r="Q5" s="29">
        <f>G5+L5</f>
        <v>19.43</v>
      </c>
      <c r="R5" s="30">
        <f>RANK(Q5,$Q$2:$Q$59987, 0)</f>
        <v>3</v>
      </c>
      <c r="S5" s="15">
        <f>IFERROR((Q5/'League Calculation'!J$9)*100, "")</f>
        <v>97.638190954773876</v>
      </c>
    </row>
    <row r="6" spans="1:19">
      <c r="A6" s="67" t="s">
        <v>75</v>
      </c>
      <c r="B6">
        <v>14</v>
      </c>
      <c r="C6" s="67" t="s">
        <v>230</v>
      </c>
      <c r="D6" s="67"/>
      <c r="E6" s="5">
        <v>1.5</v>
      </c>
      <c r="F6" s="5">
        <v>0</v>
      </c>
      <c r="G6" s="29">
        <f>(IF(E6=0, "0.00",10-E6))+F6</f>
        <v>8.5</v>
      </c>
      <c r="H6" s="30">
        <f>RANK(G6, $G$2:$G$87, 0)</f>
        <v>6</v>
      </c>
      <c r="I6" s="15">
        <f>IFERROR((G6/'League Calculation'!B$9)*100, "")</f>
        <v>92.391304347826093</v>
      </c>
      <c r="J6" s="7">
        <v>0.6</v>
      </c>
      <c r="K6" s="7">
        <v>1.5</v>
      </c>
      <c r="L6" s="29">
        <f>(IF(J6=0, "0.00",10-J6))+K6</f>
        <v>10.9</v>
      </c>
      <c r="M6" s="30">
        <f>RANK(L6,$L$2:$L$987, 0)</f>
        <v>2</v>
      </c>
      <c r="N6" s="15">
        <f>IFERROR((L6/'League Calculation'!C$9)*100, "")</f>
        <v>98.821396192203096</v>
      </c>
      <c r="O6" s="29">
        <f>E6+J6</f>
        <v>2.1</v>
      </c>
      <c r="P6" s="29">
        <f>F6+K6</f>
        <v>1.5</v>
      </c>
      <c r="Q6" s="29">
        <f>G6+L6</f>
        <v>19.399999999999999</v>
      </c>
      <c r="R6" s="30">
        <f>RANK(Q6,$Q$2:$Q$59987, 0)</f>
        <v>5</v>
      </c>
      <c r="S6" s="15">
        <f>IFERROR((Q6/'League Calculation'!J$9)*100, "")</f>
        <v>97.48743718592965</v>
      </c>
    </row>
    <row r="7" spans="1:19">
      <c r="A7" s="67" t="s">
        <v>75</v>
      </c>
      <c r="B7">
        <v>11</v>
      </c>
      <c r="C7" s="67" t="s">
        <v>227</v>
      </c>
      <c r="D7" s="67"/>
      <c r="E7" s="5">
        <v>2.9</v>
      </c>
      <c r="F7" s="5">
        <v>1.5</v>
      </c>
      <c r="G7" s="29">
        <f>(IF(E7=0, "0.00",10-E7))+F7</f>
        <v>8.6</v>
      </c>
      <c r="H7" s="30">
        <f>RANK(G7, $G$2:$G$87, 0)</f>
        <v>4</v>
      </c>
      <c r="I7" s="15">
        <f>IFERROR((G7/'League Calculation'!B$9)*100, "")</f>
        <v>93.478260869565219</v>
      </c>
      <c r="J7" s="7">
        <v>1.17</v>
      </c>
      <c r="K7" s="7">
        <v>1.5</v>
      </c>
      <c r="L7" s="29">
        <f>(IF(J7=0, "0.00",10-J7))+K7</f>
        <v>10.33</v>
      </c>
      <c r="M7" s="30">
        <f>RANK(L7,$L$2:$L$987, 0)</f>
        <v>9</v>
      </c>
      <c r="N7" s="15">
        <f>IFERROR((L7/'League Calculation'!C$9)*100, "")</f>
        <v>93.653671804170443</v>
      </c>
      <c r="O7" s="29">
        <f>E7+J7</f>
        <v>4.07</v>
      </c>
      <c r="P7" s="29">
        <f>F7+K7</f>
        <v>3</v>
      </c>
      <c r="Q7" s="29">
        <f>G7+L7</f>
        <v>18.93</v>
      </c>
      <c r="R7" s="30">
        <f>RANK(Q7,$Q$2:$Q$59987, 0)</f>
        <v>6</v>
      </c>
      <c r="S7" s="15">
        <f>IFERROR((Q7/'League Calculation'!J$9)*100, "")</f>
        <v>95.125628140703526</v>
      </c>
    </row>
    <row r="8" spans="1:19">
      <c r="A8" s="67" t="s">
        <v>75</v>
      </c>
      <c r="B8">
        <v>12</v>
      </c>
      <c r="C8" s="67" t="s">
        <v>228</v>
      </c>
      <c r="D8" s="67"/>
      <c r="E8" s="5">
        <v>2.1</v>
      </c>
      <c r="F8" s="5">
        <v>1</v>
      </c>
      <c r="G8" s="29">
        <f>(IF(E8=0, "0.00",10-E8))+F8</f>
        <v>8.9</v>
      </c>
      <c r="H8" s="30">
        <f>RANK(G8, $G$2:$G$87, 0)</f>
        <v>3</v>
      </c>
      <c r="I8" s="15">
        <f>IFERROR((G8/'League Calculation'!B$9)*100, "")</f>
        <v>96.739130434782624</v>
      </c>
      <c r="J8" s="7">
        <v>1.67</v>
      </c>
      <c r="K8" s="7">
        <v>1.5</v>
      </c>
      <c r="L8" s="29">
        <f>(IF(J8=0, "0.00",10-J8))+K8</f>
        <v>9.83</v>
      </c>
      <c r="M8" s="30">
        <f>RANK(L8,$L$2:$L$987, 0)</f>
        <v>11</v>
      </c>
      <c r="N8" s="15">
        <f>IFERROR((L8/'League Calculation'!C$9)*100, "")</f>
        <v>89.120580235720766</v>
      </c>
      <c r="O8" s="29">
        <f>E8+J8</f>
        <v>3.77</v>
      </c>
      <c r="P8" s="29">
        <f>F8+K8</f>
        <v>2.5</v>
      </c>
      <c r="Q8" s="29">
        <f>G8+L8</f>
        <v>18.73</v>
      </c>
      <c r="R8" s="30">
        <f>RANK(Q8,$Q$2:$Q$59987, 0)</f>
        <v>7</v>
      </c>
      <c r="S8" s="15">
        <f>IFERROR((Q8/'League Calculation'!J$9)*100, "")</f>
        <v>94.120603015075389</v>
      </c>
    </row>
    <row r="9" spans="1:19">
      <c r="A9" s="67" t="s">
        <v>75</v>
      </c>
      <c r="B9">
        <v>17</v>
      </c>
      <c r="C9" s="67" t="s">
        <v>233</v>
      </c>
      <c r="D9" s="67"/>
      <c r="E9" s="5">
        <v>2.2999999999999998</v>
      </c>
      <c r="F9" s="5">
        <v>0</v>
      </c>
      <c r="G9" s="29">
        <f>(IF(E9=0, "0.00",10-E9))+F9</f>
        <v>7.7</v>
      </c>
      <c r="H9" s="30">
        <f>RANK(G9, $G$2:$G$87, 0)</f>
        <v>8</v>
      </c>
      <c r="I9" s="15">
        <f>IFERROR((G9/'League Calculation'!B$9)*100, "")</f>
        <v>83.695652173913047</v>
      </c>
      <c r="J9" s="7">
        <v>1.04</v>
      </c>
      <c r="K9" s="7">
        <v>1.5</v>
      </c>
      <c r="L9" s="29">
        <f>(IF(J9=0, "0.00",10-J9))+K9</f>
        <v>10.46</v>
      </c>
      <c r="M9" s="30">
        <f>RANK(L9,$L$2:$L$987, 0)</f>
        <v>8</v>
      </c>
      <c r="N9" s="15">
        <f>IFERROR((L9/'League Calculation'!C$9)*100, "")</f>
        <v>94.832275611967376</v>
      </c>
      <c r="O9" s="29">
        <f>E9+J9</f>
        <v>3.34</v>
      </c>
      <c r="P9" s="29">
        <f>F9+K9</f>
        <v>1.5</v>
      </c>
      <c r="Q9" s="29">
        <f>G9+L9</f>
        <v>18.16</v>
      </c>
      <c r="R9" s="30">
        <f>RANK(Q9,$Q$2:$Q$59987, 0)</f>
        <v>8</v>
      </c>
      <c r="S9" s="15">
        <f>IFERROR((Q9/'League Calculation'!J$9)*100, "")</f>
        <v>91.256281407035175</v>
      </c>
    </row>
    <row r="10" spans="1:19">
      <c r="A10" s="67" t="s">
        <v>75</v>
      </c>
      <c r="B10">
        <v>10</v>
      </c>
      <c r="C10" s="67" t="s">
        <v>226</v>
      </c>
      <c r="D10" s="67" t="s">
        <v>147</v>
      </c>
      <c r="E10" s="5">
        <v>3.05</v>
      </c>
      <c r="F10" s="5">
        <v>0</v>
      </c>
      <c r="G10" s="29">
        <f>(IF(E10=0, "0.00",10-E10))+F10</f>
        <v>6.95</v>
      </c>
      <c r="H10" s="30">
        <f>RANK(G10, $G$2:$G$87, 0)</f>
        <v>10</v>
      </c>
      <c r="I10" s="15">
        <f>IFERROR((G10/'League Calculation'!B$9)*100, "")</f>
        <v>75.543478260869563</v>
      </c>
      <c r="J10" s="7">
        <v>0.93</v>
      </c>
      <c r="K10" s="7">
        <v>1.5</v>
      </c>
      <c r="L10" s="29">
        <f>(IF(J10=0, "0.00",10-J10))+K10</f>
        <v>10.57</v>
      </c>
      <c r="M10" s="30">
        <f>RANK(L10,$L$2:$L$987, 0)</f>
        <v>6</v>
      </c>
      <c r="N10" s="15">
        <f>IFERROR((L10/'League Calculation'!C$9)*100, "")</f>
        <v>95.829555757026299</v>
      </c>
      <c r="O10" s="29">
        <f>E10+J10</f>
        <v>3.98</v>
      </c>
      <c r="P10" s="29">
        <f>F10+K10</f>
        <v>1.5</v>
      </c>
      <c r="Q10" s="29">
        <f>G10+L10</f>
        <v>17.52</v>
      </c>
      <c r="R10" s="30">
        <f>RANK(Q10,$Q$2:$Q$59987, 0)</f>
        <v>9</v>
      </c>
      <c r="S10" s="15">
        <f>IFERROR((Q10/'League Calculation'!J$9)*100, "")</f>
        <v>88.040201005025125</v>
      </c>
    </row>
    <row r="11" spans="1:19">
      <c r="A11" s="46" t="s">
        <v>188</v>
      </c>
      <c r="B11">
        <v>4</v>
      </c>
      <c r="C11" s="46" t="s">
        <v>221</v>
      </c>
      <c r="D11" s="68" t="s">
        <v>147</v>
      </c>
      <c r="E11" s="34">
        <v>3.5</v>
      </c>
      <c r="F11" s="34">
        <v>0.5</v>
      </c>
      <c r="G11" s="29">
        <f>(IF(E11=0, "0.00",10-E11))+F11</f>
        <v>7</v>
      </c>
      <c r="H11" s="30">
        <f>RANK(G11, $G$2:$G$87, 0)</f>
        <v>9</v>
      </c>
      <c r="I11" s="15">
        <f>IFERROR((G11/'League Calculation'!B$9)*100, "")</f>
        <v>76.08695652173914</v>
      </c>
      <c r="J11" s="28">
        <v>1.6</v>
      </c>
      <c r="K11" s="28">
        <v>1.5</v>
      </c>
      <c r="L11" s="29">
        <f>(IF(J11=0, "0.00",10-J11))+K11</f>
        <v>9.9</v>
      </c>
      <c r="M11" s="30">
        <f>RANK(L11,$L$2:$L$987, 0)</f>
        <v>10</v>
      </c>
      <c r="N11" s="15">
        <f>IFERROR((L11/'League Calculation'!C$9)*100, "")</f>
        <v>89.755213055303727</v>
      </c>
      <c r="O11" s="29">
        <f>E11+J11</f>
        <v>5.0999999999999996</v>
      </c>
      <c r="P11" s="29">
        <f>F11+K11</f>
        <v>2</v>
      </c>
      <c r="Q11" s="29">
        <f>G11+L11</f>
        <v>16.899999999999999</v>
      </c>
      <c r="R11" s="30">
        <f>RANK(Q11,$Q$2:$Q$59987, 0)</f>
        <v>10</v>
      </c>
      <c r="S11" s="15">
        <f>IFERROR((Q11/'League Calculation'!J$9)*100, "")</f>
        <v>84.924623115577887</v>
      </c>
    </row>
    <row r="12" spans="1:19">
      <c r="A12" s="67" t="s">
        <v>75</v>
      </c>
      <c r="B12">
        <v>13</v>
      </c>
      <c r="C12" s="67" t="s">
        <v>229</v>
      </c>
      <c r="D12" s="67"/>
      <c r="E12" s="5">
        <v>0</v>
      </c>
      <c r="F12" s="5">
        <v>0</v>
      </c>
      <c r="G12" s="29">
        <f>(IF(E12=0, "0.00",10-E12))+F12</f>
        <v>0</v>
      </c>
      <c r="H12" s="30">
        <f>RANK(G12, $G$2:$G$87, 0)</f>
        <v>11</v>
      </c>
      <c r="I12" s="15">
        <f>IFERROR((G12/'League Calculation'!B$9)*100, "")</f>
        <v>0</v>
      </c>
      <c r="J12" s="7">
        <v>0.7</v>
      </c>
      <c r="K12" s="7">
        <v>1.5</v>
      </c>
      <c r="L12" s="29">
        <f>(IF(J12=0, "0.00",10-J12))+K12</f>
        <v>10.8</v>
      </c>
      <c r="M12" s="30">
        <f>RANK(L12,$L$2:$L$987, 0)</f>
        <v>4</v>
      </c>
      <c r="N12" s="15">
        <f>IFERROR((L12/'League Calculation'!C$9)*100, "")</f>
        <v>97.914777878513164</v>
      </c>
      <c r="O12" s="29">
        <f>E12+J12</f>
        <v>0.7</v>
      </c>
      <c r="P12" s="29">
        <f>F12+K12</f>
        <v>1.5</v>
      </c>
      <c r="Q12" s="29">
        <f>G12+L12</f>
        <v>10.8</v>
      </c>
      <c r="R12" s="30">
        <f>RANK(Q12,$Q$2:$Q$59987, 0)</f>
        <v>11</v>
      </c>
      <c r="S12" s="15">
        <f>IFERROR((Q12/'League Calculation'!J$9)*100, "")</f>
        <v>54.271356783919614</v>
      </c>
    </row>
    <row r="13" spans="1:19">
      <c r="A13" s="46" t="s">
        <v>71</v>
      </c>
      <c r="B13">
        <v>1</v>
      </c>
      <c r="C13" s="46" t="s">
        <v>218</v>
      </c>
      <c r="D13" s="68"/>
      <c r="E13" s="28">
        <v>0</v>
      </c>
      <c r="F13" s="28">
        <v>0</v>
      </c>
      <c r="G13" s="29">
        <f>(IF(E13=0, "0.00",10-E13))+F13</f>
        <v>0</v>
      </c>
      <c r="H13" s="30">
        <f>RANK(G13, $G$2:$G$87, 0)</f>
        <v>11</v>
      </c>
      <c r="I13" s="15">
        <f>IFERROR((G13/'League Calculation'!B$9)*100, "")</f>
        <v>0</v>
      </c>
      <c r="J13" s="28">
        <v>0</v>
      </c>
      <c r="K13" s="28">
        <v>0</v>
      </c>
      <c r="L13" s="29">
        <f>(IF(J13=0, "0.00",10-J13))+K13</f>
        <v>0</v>
      </c>
      <c r="M13" s="30">
        <f>RANK(L13,$L$2:$L$987, 0)</f>
        <v>12</v>
      </c>
      <c r="N13" s="15">
        <f>IFERROR((L13/'League Calculation'!C$9)*100, "")</f>
        <v>0</v>
      </c>
      <c r="O13" s="29">
        <f>E13+J13</f>
        <v>0</v>
      </c>
      <c r="P13" s="29">
        <f>F13+K13</f>
        <v>0</v>
      </c>
      <c r="Q13" s="29">
        <f>G13+L13</f>
        <v>0</v>
      </c>
      <c r="R13" s="30">
        <f>RANK(Q13,$Q$2:$Q$59987, 0)</f>
        <v>12</v>
      </c>
      <c r="S13" s="15">
        <f>IFERROR((Q13/'League Calculation'!J$9)*100, "")</f>
        <v>0</v>
      </c>
    </row>
    <row r="14" spans="1:19">
      <c r="A14" s="46" t="s">
        <v>181</v>
      </c>
      <c r="B14">
        <v>2</v>
      </c>
      <c r="C14" s="46" t="s">
        <v>219</v>
      </c>
      <c r="D14" s="68"/>
      <c r="E14" s="34">
        <v>0</v>
      </c>
      <c r="F14" s="34">
        <v>0</v>
      </c>
      <c r="G14" s="29">
        <f>(IF(E14=0, "0.00",10-E14))+F14</f>
        <v>0</v>
      </c>
      <c r="H14" s="30">
        <f>RANK(G14, $G$2:$G$87, 0)</f>
        <v>11</v>
      </c>
      <c r="I14" s="15">
        <f>IFERROR((G14/'League Calculation'!B$9)*100, "")</f>
        <v>0</v>
      </c>
      <c r="J14" s="34">
        <v>0</v>
      </c>
      <c r="K14" s="34">
        <v>0</v>
      </c>
      <c r="L14" s="29">
        <f>(IF(J14=0, "0.00",10-J14))+K14</f>
        <v>0</v>
      </c>
      <c r="M14" s="30">
        <f>RANK(L14,$L$2:$L$987, 0)</f>
        <v>12</v>
      </c>
      <c r="N14" s="15">
        <f>IFERROR((L14/'League Calculation'!C$9)*100, "")</f>
        <v>0</v>
      </c>
      <c r="O14" s="29">
        <f>E14+J14</f>
        <v>0</v>
      </c>
      <c r="P14" s="29">
        <f>F14+K14</f>
        <v>0</v>
      </c>
      <c r="Q14" s="29">
        <f>G14+L14</f>
        <v>0</v>
      </c>
      <c r="R14" s="30">
        <f>RANK(Q14,$Q$2:$Q$59987, 0)</f>
        <v>12</v>
      </c>
      <c r="S14" s="15">
        <f>IFERROR((Q14/'League Calculation'!J$9)*100, "")</f>
        <v>0</v>
      </c>
    </row>
    <row r="15" spans="1:19">
      <c r="A15" s="46" t="s">
        <v>74</v>
      </c>
      <c r="B15">
        <v>5</v>
      </c>
      <c r="C15" s="46" t="s">
        <v>80</v>
      </c>
      <c r="D15" s="68"/>
      <c r="E15" s="28">
        <v>0</v>
      </c>
      <c r="F15" s="28">
        <v>0</v>
      </c>
      <c r="G15" s="29">
        <f>(IF(E15=0, "0.00",10-E15))+F15</f>
        <v>0</v>
      </c>
      <c r="H15" s="30">
        <f>RANK(G15, $G$2:$G$87, 0)</f>
        <v>11</v>
      </c>
      <c r="I15" s="15">
        <f>IFERROR((G15/'League Calculation'!B$9)*100, "")</f>
        <v>0</v>
      </c>
      <c r="J15" s="28">
        <v>0</v>
      </c>
      <c r="K15" s="28">
        <v>0</v>
      </c>
      <c r="L15" s="29">
        <f>(IF(J15=0, "0.00",10-J15))+K15</f>
        <v>0</v>
      </c>
      <c r="M15" s="30">
        <f>RANK(L15,$L$2:$L$987, 0)</f>
        <v>12</v>
      </c>
      <c r="N15" s="15">
        <f>IFERROR((L15/'League Calculation'!C$9)*100, "")</f>
        <v>0</v>
      </c>
      <c r="O15" s="29">
        <f>E15+J15</f>
        <v>0</v>
      </c>
      <c r="P15" s="29">
        <f>F15+K15</f>
        <v>0</v>
      </c>
      <c r="Q15" s="29">
        <f>G15+L15</f>
        <v>0</v>
      </c>
      <c r="R15" s="30">
        <f>RANK(Q15,$Q$2:$Q$59987, 0)</f>
        <v>12</v>
      </c>
      <c r="S15" s="15">
        <f>IFERROR((Q15/'League Calculation'!J$9)*100, "")</f>
        <v>0</v>
      </c>
    </row>
    <row r="16" spans="1:19">
      <c r="A16" s="67" t="s">
        <v>184</v>
      </c>
      <c r="B16">
        <v>6</v>
      </c>
      <c r="C16" s="67" t="s">
        <v>222</v>
      </c>
      <c r="D16" s="67"/>
      <c r="E16" s="5">
        <v>0</v>
      </c>
      <c r="F16" s="5">
        <v>0</v>
      </c>
      <c r="G16" s="29">
        <f>(IF(E16=0, "0.00",10-E16))+F16</f>
        <v>0</v>
      </c>
      <c r="H16" s="30">
        <f>RANK(G16, $G$2:$G$87, 0)</f>
        <v>11</v>
      </c>
      <c r="I16" s="15">
        <f>IFERROR((G16/'League Calculation'!B$9)*100, "")</f>
        <v>0</v>
      </c>
      <c r="J16" s="7">
        <v>0</v>
      </c>
      <c r="K16" s="7">
        <v>0</v>
      </c>
      <c r="L16" s="29">
        <f>(IF(J16=0, "0.00",10-J16))+K16</f>
        <v>0</v>
      </c>
      <c r="M16" s="30">
        <f>RANK(L16,$L$2:$L$987, 0)</f>
        <v>12</v>
      </c>
      <c r="N16" s="15">
        <f>IFERROR((L16/'League Calculation'!C$9)*100, "")</f>
        <v>0</v>
      </c>
      <c r="O16" s="29">
        <f>E16+J16</f>
        <v>0</v>
      </c>
      <c r="P16" s="29">
        <f>F16+K16</f>
        <v>0</v>
      </c>
      <c r="Q16" s="29">
        <f>G16+L16</f>
        <v>0</v>
      </c>
      <c r="R16" s="30">
        <f>RANK(Q16,$Q$2:$Q$59987, 0)</f>
        <v>12</v>
      </c>
      <c r="S16" s="15">
        <f>IFERROR((Q16/'League Calculation'!J$9)*100, "")</f>
        <v>0</v>
      </c>
    </row>
    <row r="17" spans="1:19">
      <c r="A17" s="67" t="s">
        <v>184</v>
      </c>
      <c r="B17">
        <v>7</v>
      </c>
      <c r="C17" s="67" t="s">
        <v>223</v>
      </c>
      <c r="D17" s="67"/>
      <c r="E17" s="5">
        <v>0</v>
      </c>
      <c r="F17" s="5">
        <v>0</v>
      </c>
      <c r="G17" s="29">
        <f>(IF(E17=0, "0.00",10-E17))+F17</f>
        <v>0</v>
      </c>
      <c r="H17" s="30">
        <f>RANK(G17, $G$2:$G$87, 0)</f>
        <v>11</v>
      </c>
      <c r="I17" s="15">
        <f>IFERROR((G17/'League Calculation'!B$9)*100, "")</f>
        <v>0</v>
      </c>
      <c r="J17" s="7">
        <v>0</v>
      </c>
      <c r="K17" s="7">
        <v>0</v>
      </c>
      <c r="L17" s="29">
        <f>(IF(J17=0, "0.00",10-J17))+K17</f>
        <v>0</v>
      </c>
      <c r="M17" s="30">
        <f>RANK(L17,$L$2:$L$987, 0)</f>
        <v>12</v>
      </c>
      <c r="N17" s="15">
        <f>IFERROR((L17/'League Calculation'!C$9)*100, "")</f>
        <v>0</v>
      </c>
      <c r="O17" s="29">
        <f>E17+J17</f>
        <v>0</v>
      </c>
      <c r="P17" s="29">
        <f>F17+K17</f>
        <v>0</v>
      </c>
      <c r="Q17" s="29">
        <f>G17+L17</f>
        <v>0</v>
      </c>
      <c r="R17" s="30">
        <f>RANK(Q17,$Q$2:$Q$59987, 0)</f>
        <v>12</v>
      </c>
      <c r="S17" s="15">
        <f>IFERROR((Q17/'League Calculation'!J$9)*100, "")</f>
        <v>0</v>
      </c>
    </row>
    <row r="18" spans="1:19" s="27" customFormat="1">
      <c r="A18" s="67" t="s">
        <v>187</v>
      </c>
      <c r="B18">
        <v>8</v>
      </c>
      <c r="C18" s="67" t="s">
        <v>224</v>
      </c>
      <c r="D18" s="67"/>
      <c r="E18" s="5">
        <v>0</v>
      </c>
      <c r="F18" s="5">
        <v>0</v>
      </c>
      <c r="G18" s="29">
        <f>(IF(E18=0, "0.00",10-E18))+F18</f>
        <v>0</v>
      </c>
      <c r="H18" s="30">
        <f>RANK(G18, $G$2:$G$87, 0)</f>
        <v>11</v>
      </c>
      <c r="I18" s="15">
        <f>IFERROR((G18/'League Calculation'!B$9)*100, "")</f>
        <v>0</v>
      </c>
      <c r="J18" s="7">
        <v>0</v>
      </c>
      <c r="K18" s="7">
        <v>0</v>
      </c>
      <c r="L18" s="29">
        <f>(IF(J18=0, "0.00",10-J18))+K18</f>
        <v>0</v>
      </c>
      <c r="M18" s="30">
        <f>RANK(L18,$L$2:$L$987, 0)</f>
        <v>12</v>
      </c>
      <c r="N18" s="15">
        <f>IFERROR((L18/'League Calculation'!C$9)*100, "")</f>
        <v>0</v>
      </c>
      <c r="O18" s="29">
        <f>E18+J18</f>
        <v>0</v>
      </c>
      <c r="P18" s="29">
        <f>F18+K18</f>
        <v>0</v>
      </c>
      <c r="Q18" s="29">
        <f>G18+L18</f>
        <v>0</v>
      </c>
      <c r="R18" s="30">
        <f>RANK(Q18,$Q$2:$Q$59987, 0)</f>
        <v>12</v>
      </c>
      <c r="S18" s="15">
        <f>IFERROR((Q18/'League Calculation'!J$9)*100, "")</f>
        <v>0</v>
      </c>
    </row>
    <row r="19" spans="1:19">
      <c r="A19" s="67"/>
      <c r="B19"/>
      <c r="C19" s="67"/>
      <c r="D19" s="67"/>
      <c r="G19" s="29"/>
      <c r="H19" s="30"/>
      <c r="I19" s="15"/>
      <c r="L19" s="29"/>
      <c r="M19" s="30"/>
      <c r="N19" s="15"/>
      <c r="O19" s="29"/>
      <c r="P19" s="29"/>
      <c r="Q19" s="29"/>
      <c r="R19" s="30"/>
      <c r="S19" s="15"/>
    </row>
    <row r="1048563" spans="8:9">
      <c r="H1048563" s="11">
        <f>SUM(H18)</f>
        <v>11</v>
      </c>
      <c r="I1048563" s="16">
        <f>SUM(I2:I1048562)</f>
        <v>901.63043478260886</v>
      </c>
    </row>
  </sheetData>
  <sheetProtection selectLockedCells="1"/>
  <autoFilter ref="A1:A1048563" xr:uid="{6BAAF1A2-D2D6-4B48-870F-8078F5F986F2}"/>
  <sortState xmlns:xlrd2="http://schemas.microsoft.com/office/spreadsheetml/2017/richdata2" ref="A2:S19">
    <sortCondition ref="R2:R19"/>
  </sortState>
  <conditionalFormatting sqref="H1:H1048576 M1:M1048576 R1:R1048576">
    <cfRule type="cellIs" dxfId="14" priority="13" operator="equal">
      <formula>3</formula>
    </cfRule>
    <cfRule type="cellIs" dxfId="13" priority="14" operator="equal">
      <formula>2</formula>
    </cfRule>
    <cfRule type="cellIs" dxfId="12" priority="15" operator="equal">
      <formula>1</formula>
    </cfRule>
  </conditionalFormatting>
  <dataValidations count="1">
    <dataValidation type="list" allowBlank="1" showInputMessage="1" showErrorMessage="1" sqref="D2:D1048576" xr:uid="{5C2736D8-6D55-4844-B357-BE5844F46FFE}">
      <formula1>"Yes"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B56DA-8F91-104E-A18C-973B6D793380}">
  <dimension ref="A1:AI1048570"/>
  <sheetViews>
    <sheetView zoomScale="90" zoomScaleNormal="90" workbookViewId="0">
      <pane xSplit="3" ySplit="1" topLeftCell="Q2" activePane="bottomRight" state="frozen"/>
      <selection activeCell="K28" sqref="K28"/>
      <selection pane="topRight" activeCell="K28" sqref="K28"/>
      <selection pane="bottomLeft" activeCell="K28" sqref="K28"/>
      <selection pane="bottomRight" activeCell="T10" sqref="T10"/>
    </sheetView>
  </sheetViews>
  <sheetFormatPr defaultColWidth="10.875" defaultRowHeight="15"/>
  <cols>
    <col min="1" max="1" width="30.5" style="60" bestFit="1" customWidth="1"/>
    <col min="2" max="2" width="6.625" style="60" customWidth="1"/>
    <col min="3" max="3" width="17.875" style="60" bestFit="1" customWidth="1"/>
    <col min="4" max="6" width="10" style="60" customWidth="1"/>
    <col min="7" max="7" width="10.875" style="62"/>
    <col min="8" max="8" width="10.875" style="63"/>
    <col min="9" max="9" width="10.875" style="64"/>
    <col min="10" max="11" width="10.875" style="61"/>
    <col min="12" max="12" width="10.875" style="62"/>
    <col min="13" max="13" width="10.875" style="63"/>
    <col min="14" max="14" width="10.875" style="64"/>
    <col min="15" max="16" width="10.875" style="61"/>
    <col min="17" max="17" width="10.875" style="62"/>
    <col min="18" max="18" width="10.875" style="63"/>
    <col min="19" max="19" width="10.875" style="64"/>
    <col min="20" max="21" width="10.875" style="61"/>
    <col min="22" max="22" width="10.875" style="62"/>
    <col min="23" max="24" width="10.875" style="61"/>
    <col min="25" max="25" width="10.875" style="62"/>
    <col min="26" max="27" width="0" style="62" hidden="1" customWidth="1"/>
    <col min="28" max="28" width="10.875" style="62"/>
    <col min="29" max="29" width="10.875" style="63"/>
    <col min="30" max="30" width="10.875" style="64"/>
    <col min="31" max="33" width="10.875" style="62"/>
    <col min="34" max="34" width="10.875" style="63"/>
    <col min="35" max="35" width="10.875" style="64"/>
    <col min="36" max="16384" width="10.875" style="63"/>
  </cols>
  <sheetData>
    <row r="1" spans="1:35" s="71" customFormat="1" ht="112.5">
      <c r="A1" s="48" t="s">
        <v>0</v>
      </c>
      <c r="B1" s="48" t="s">
        <v>30</v>
      </c>
      <c r="C1" s="48" t="s">
        <v>1</v>
      </c>
      <c r="D1" s="48" t="s">
        <v>27</v>
      </c>
      <c r="E1" s="48" t="s">
        <v>65</v>
      </c>
      <c r="F1" s="48" t="s">
        <v>29</v>
      </c>
      <c r="G1" s="49" t="s">
        <v>28</v>
      </c>
      <c r="H1" s="50" t="s">
        <v>96</v>
      </c>
      <c r="I1" s="51" t="s">
        <v>3</v>
      </c>
      <c r="J1" s="52" t="s">
        <v>67</v>
      </c>
      <c r="K1" s="52" t="s">
        <v>44</v>
      </c>
      <c r="L1" s="49" t="s">
        <v>45</v>
      </c>
      <c r="M1" s="50" t="s">
        <v>96</v>
      </c>
      <c r="N1" s="51" t="s">
        <v>23</v>
      </c>
      <c r="O1" s="52" t="s">
        <v>68</v>
      </c>
      <c r="P1" s="52" t="s">
        <v>46</v>
      </c>
      <c r="Q1" s="49" t="s">
        <v>47</v>
      </c>
      <c r="R1" s="50" t="s">
        <v>96</v>
      </c>
      <c r="S1" s="51" t="s">
        <v>24</v>
      </c>
      <c r="T1" s="52" t="s">
        <v>59</v>
      </c>
      <c r="U1" s="52" t="s">
        <v>49</v>
      </c>
      <c r="V1" s="49" t="s">
        <v>51</v>
      </c>
      <c r="W1" s="52" t="s">
        <v>60</v>
      </c>
      <c r="X1" s="52" t="s">
        <v>50</v>
      </c>
      <c r="Y1" s="49" t="s">
        <v>52</v>
      </c>
      <c r="Z1" s="49" t="s">
        <v>66</v>
      </c>
      <c r="AA1" s="49" t="s">
        <v>56</v>
      </c>
      <c r="AB1" s="49" t="s">
        <v>53</v>
      </c>
      <c r="AC1" s="50" t="s">
        <v>96</v>
      </c>
      <c r="AD1" s="51" t="s">
        <v>9</v>
      </c>
      <c r="AE1" s="49" t="s">
        <v>63</v>
      </c>
      <c r="AF1" s="49" t="s">
        <v>41</v>
      </c>
      <c r="AG1" s="49" t="s">
        <v>43</v>
      </c>
      <c r="AH1" s="50" t="s">
        <v>96</v>
      </c>
      <c r="AI1" s="51" t="s">
        <v>42</v>
      </c>
    </row>
    <row r="2" spans="1:35" s="72" customFormat="1">
      <c r="A2" s="70" t="s">
        <v>188</v>
      </c>
      <c r="B2" s="53">
        <v>3</v>
      </c>
      <c r="C2" s="70" t="s">
        <v>235</v>
      </c>
      <c r="D2" s="58"/>
      <c r="E2" s="73">
        <v>2.1659999999999999</v>
      </c>
      <c r="F2" s="73">
        <v>4.5999999999999996</v>
      </c>
      <c r="G2" s="55">
        <f>(IF(E2=0, "0.00",10-E2))+F2</f>
        <v>12.433999999999999</v>
      </c>
      <c r="H2" s="56">
        <f>RANK(G2, $G$2:$G$94, 0)</f>
        <v>1</v>
      </c>
      <c r="I2" s="57">
        <f>IFERROR((G2/'League Calculation'!B$5)*100, "")</f>
        <v>100</v>
      </c>
      <c r="J2" s="73">
        <v>3.8330000000000002</v>
      </c>
      <c r="K2" s="73">
        <v>3.7</v>
      </c>
      <c r="L2" s="55">
        <f>(IF(J2=0, "0.00",10-J2))+K2</f>
        <v>9.8670000000000009</v>
      </c>
      <c r="M2" s="56">
        <f>RANK(L2,$L$2:$L$994)</f>
        <v>1</v>
      </c>
      <c r="N2" s="57">
        <f>IFERROR((L2/'League Calculation'!H$5)*100, "")</f>
        <v>100</v>
      </c>
      <c r="O2" s="73">
        <v>2.4</v>
      </c>
      <c r="P2" s="73">
        <v>1.5</v>
      </c>
      <c r="Q2" s="55">
        <f>(IF(O2=0, "0.00",10-O2))+P2</f>
        <v>9.1</v>
      </c>
      <c r="R2" s="56">
        <f>RANK(Q2,$Q$2:$Q$994, 0)</f>
        <v>1</v>
      </c>
      <c r="S2" s="57">
        <f>IFERROR((Q2/'League Calculation'!I$5)*100, "")</f>
        <v>100</v>
      </c>
      <c r="T2" s="73">
        <v>1.7</v>
      </c>
      <c r="U2" s="73">
        <v>3.6</v>
      </c>
      <c r="V2" s="55">
        <f>(IF(T2=0, "0.00",10-T2))+U2</f>
        <v>11.9</v>
      </c>
      <c r="W2" s="73">
        <v>1.7</v>
      </c>
      <c r="X2" s="73">
        <v>3.6</v>
      </c>
      <c r="Y2" s="55">
        <f>(IF(W2=0, "0.00",10-W2))+X2</f>
        <v>11.9</v>
      </c>
      <c r="Z2" s="55">
        <f>(T2+W2)/2</f>
        <v>1.7</v>
      </c>
      <c r="AA2" s="55">
        <f>(U2+X2)/2</f>
        <v>3.6</v>
      </c>
      <c r="AB2" s="55">
        <f>(V2+Y2)/2</f>
        <v>11.9</v>
      </c>
      <c r="AC2" s="56">
        <f>RANK(AB2,$AB$2:$AB$994, 0)</f>
        <v>1</v>
      </c>
      <c r="AD2" s="57">
        <f>IFERROR((AB2/'League Calculation'!C$5)*100, "")</f>
        <v>100</v>
      </c>
      <c r="AE2" s="55">
        <f>E2+J2+O2+W2</f>
        <v>10.099</v>
      </c>
      <c r="AF2" s="55">
        <f>F2+K2+P2+X2</f>
        <v>13.4</v>
      </c>
      <c r="AG2" s="55">
        <f>G2+L2+Q2+AB2</f>
        <v>43.301000000000002</v>
      </c>
      <c r="AH2" s="56">
        <f>RANK(AG2,$AG$2:$AG$59994, 0)</f>
        <v>1</v>
      </c>
      <c r="AI2" s="57">
        <f>IFERROR((AG2/'League Calculation'!J$5)*100, "")</f>
        <v>100</v>
      </c>
    </row>
    <row r="3" spans="1:35" s="72" customFormat="1">
      <c r="A3" s="69" t="s">
        <v>69</v>
      </c>
      <c r="B3" s="53">
        <v>2</v>
      </c>
      <c r="C3" s="69" t="s">
        <v>82</v>
      </c>
      <c r="D3" s="59"/>
      <c r="E3" s="54">
        <v>2.15</v>
      </c>
      <c r="F3" s="54">
        <v>3.4</v>
      </c>
      <c r="G3" s="55">
        <f>(IF(E3=0, "0.00",10-E3))+F3</f>
        <v>11.25</v>
      </c>
      <c r="H3" s="56">
        <f>RANK(G3, $G$2:$G$94, 0)</f>
        <v>2</v>
      </c>
      <c r="I3" s="57">
        <f>IFERROR((G3/'League Calculation'!B$5)*100, "")</f>
        <v>90.477722374135439</v>
      </c>
      <c r="J3" s="54">
        <v>5.7</v>
      </c>
      <c r="K3" s="54">
        <v>3.7</v>
      </c>
      <c r="L3" s="55">
        <f>(IF(J3=0, "0.00",10-J3))+K3</f>
        <v>8</v>
      </c>
      <c r="M3" s="56">
        <f>RANK(L3,$L$2:$L$994)</f>
        <v>3</v>
      </c>
      <c r="N3" s="57">
        <f>IFERROR((L3/'League Calculation'!H$5)*100, "")</f>
        <v>81.078341947907163</v>
      </c>
      <c r="O3" s="54">
        <v>4.5</v>
      </c>
      <c r="P3" s="54">
        <v>2.2000000000000002</v>
      </c>
      <c r="Q3" s="55">
        <f>(IF(O3=0, "0.00",10-O3))+P3</f>
        <v>7.7</v>
      </c>
      <c r="R3" s="56">
        <f>RANK(Q3,$Q$2:$Q$994, 0)</f>
        <v>2</v>
      </c>
      <c r="S3" s="57">
        <f>IFERROR((Q3/'League Calculation'!I$5)*100, "")</f>
        <v>84.615384615384627</v>
      </c>
      <c r="T3" s="54">
        <v>2.4</v>
      </c>
      <c r="U3" s="54">
        <v>3.4</v>
      </c>
      <c r="V3" s="55">
        <f>(IF(T3=0, "0.00",10-T3))+U3</f>
        <v>11</v>
      </c>
      <c r="W3" s="54">
        <v>2.4</v>
      </c>
      <c r="X3" s="54">
        <v>3.4</v>
      </c>
      <c r="Y3" s="55">
        <f>(IF(W3=0, "0.00",10-W3))+X3</f>
        <v>11</v>
      </c>
      <c r="Z3" s="55">
        <f>(T3+W3)/2</f>
        <v>2.4</v>
      </c>
      <c r="AA3" s="55">
        <f>(U3+X3)/2</f>
        <v>3.4</v>
      </c>
      <c r="AB3" s="55">
        <f>(V3+Y3)/2</f>
        <v>11</v>
      </c>
      <c r="AC3" s="56">
        <f>RANK(AB3,$AB$2:$AB$994, 0)</f>
        <v>2</v>
      </c>
      <c r="AD3" s="57">
        <f>IFERROR((AB3/'League Calculation'!C$5)*100, "")</f>
        <v>92.436974789915965</v>
      </c>
      <c r="AE3" s="55">
        <f>E3+J3+O3+W3</f>
        <v>14.75</v>
      </c>
      <c r="AF3" s="55">
        <f>F3+K3+P3+X3</f>
        <v>12.700000000000001</v>
      </c>
      <c r="AG3" s="55">
        <f>G3+L3+Q3+AB3</f>
        <v>37.950000000000003</v>
      </c>
      <c r="AH3" s="56">
        <f>RANK(AG3,$AG$2:$AG$59994, 0)</f>
        <v>2</v>
      </c>
      <c r="AI3" s="57">
        <f>IFERROR((AG3/'League Calculation'!J$5)*100, "")</f>
        <v>87.642317729382697</v>
      </c>
    </row>
    <row r="4" spans="1:35" s="74" customFormat="1">
      <c r="A4" s="69" t="s">
        <v>183</v>
      </c>
      <c r="B4" s="53">
        <v>1</v>
      </c>
      <c r="C4" s="69" t="s">
        <v>234</v>
      </c>
      <c r="D4" s="59"/>
      <c r="E4" s="54">
        <v>2.8330000000000002</v>
      </c>
      <c r="F4" s="54">
        <v>3.4</v>
      </c>
      <c r="G4" s="55">
        <f>(IF(E4=0, "0.00",10-E4))+F4</f>
        <v>10.567</v>
      </c>
      <c r="H4" s="56">
        <f>RANK(G4, $G$2:$G$94, 0)</f>
        <v>3</v>
      </c>
      <c r="I4" s="57">
        <f>IFERROR((G4/'League Calculation'!B$5)*100, "")</f>
        <v>84.984719317999051</v>
      </c>
      <c r="J4" s="54">
        <v>3.7</v>
      </c>
      <c r="K4" s="54">
        <v>3.5</v>
      </c>
      <c r="L4" s="55">
        <f>(IF(J4=0, "0.00",10-J4))+K4</f>
        <v>9.8000000000000007</v>
      </c>
      <c r="M4" s="56">
        <f>RANK(L4,$L$2:$L$994)</f>
        <v>2</v>
      </c>
      <c r="N4" s="57">
        <f>IFERROR((L4/'League Calculation'!H$5)*100, "")</f>
        <v>99.320968886186279</v>
      </c>
      <c r="O4" s="54">
        <v>8</v>
      </c>
      <c r="P4" s="54">
        <v>0.7</v>
      </c>
      <c r="Q4" s="55">
        <f>(IF(O4=0, "0.00",10-O4))+P4</f>
        <v>2.7</v>
      </c>
      <c r="R4" s="56">
        <f>RANK(Q4,$Q$2:$Q$994, 0)</f>
        <v>3</v>
      </c>
      <c r="S4" s="57">
        <f>IFERROR((Q4/'League Calculation'!I$5)*100, "")</f>
        <v>29.670329670329675</v>
      </c>
      <c r="T4" s="54">
        <v>2.8</v>
      </c>
      <c r="U4" s="54">
        <v>3.2</v>
      </c>
      <c r="V4" s="55">
        <f>(IF(T4=0, "0.00",10-T4))+U4</f>
        <v>10.4</v>
      </c>
      <c r="W4" s="54">
        <v>2.8</v>
      </c>
      <c r="X4" s="54">
        <v>3.2</v>
      </c>
      <c r="Y4" s="55">
        <f>(IF(W4=0, "0.00",10-W4))+X4</f>
        <v>10.4</v>
      </c>
      <c r="Z4" s="55">
        <f>(T4+W4)/2</f>
        <v>2.8</v>
      </c>
      <c r="AA4" s="55">
        <f>(U4+X4)/2</f>
        <v>3.2</v>
      </c>
      <c r="AB4" s="55">
        <f>(V4+Y4)/2</f>
        <v>10.4</v>
      </c>
      <c r="AC4" s="56">
        <f>RANK(AB4,$AB$2:$AB$994, 0)</f>
        <v>3</v>
      </c>
      <c r="AD4" s="57">
        <f>IFERROR((AB4/'League Calculation'!C$5)*100, "")</f>
        <v>87.394957983193279</v>
      </c>
      <c r="AE4" s="55">
        <f>E4+J4+O4+W4</f>
        <v>17.333000000000002</v>
      </c>
      <c r="AF4" s="55">
        <f>F4+K4+P4+X4</f>
        <v>10.8</v>
      </c>
      <c r="AG4" s="55">
        <f>G4+L4+Q4+AB4</f>
        <v>33.466999999999999</v>
      </c>
      <c r="AH4" s="56">
        <f>RANK(AG4,$AG$2:$AG$59994, 0)</f>
        <v>3</v>
      </c>
      <c r="AI4" s="57">
        <f>IFERROR((AG4/'League Calculation'!J$5)*100, "")</f>
        <v>77.289208101429523</v>
      </c>
    </row>
    <row r="5" spans="1:35">
      <c r="H5" s="75"/>
      <c r="M5" s="75"/>
      <c r="R5" s="75"/>
      <c r="AC5" s="75"/>
      <c r="AH5" s="75"/>
    </row>
    <row r="6" spans="1:35">
      <c r="H6" s="75"/>
      <c r="M6" s="75"/>
      <c r="R6" s="75"/>
      <c r="AC6" s="75"/>
      <c r="AH6" s="75"/>
    </row>
    <row r="7" spans="1:35">
      <c r="H7" s="75"/>
      <c r="M7" s="75"/>
      <c r="R7" s="75"/>
      <c r="AC7" s="75"/>
      <c r="AH7" s="75"/>
    </row>
    <row r="8" spans="1:35">
      <c r="H8" s="75"/>
      <c r="M8" s="75"/>
      <c r="R8" s="75"/>
      <c r="AC8" s="75"/>
      <c r="AH8" s="75"/>
    </row>
    <row r="9" spans="1:35">
      <c r="H9" s="75"/>
      <c r="M9" s="75"/>
      <c r="R9" s="75"/>
      <c r="AC9" s="75"/>
      <c r="AH9" s="75"/>
    </row>
    <row r="10" spans="1:35">
      <c r="H10" s="75"/>
      <c r="M10" s="75"/>
      <c r="R10" s="75"/>
      <c r="AC10" s="75"/>
      <c r="AH10" s="75"/>
    </row>
    <row r="11" spans="1:35">
      <c r="H11" s="75"/>
      <c r="M11" s="75"/>
      <c r="R11" s="75"/>
      <c r="AC11" s="75"/>
      <c r="AH11" s="75"/>
    </row>
    <row r="12" spans="1:35">
      <c r="H12" s="75"/>
      <c r="M12" s="75"/>
      <c r="R12" s="75"/>
      <c r="AC12" s="75"/>
      <c r="AH12" s="75"/>
    </row>
    <row r="13" spans="1:35">
      <c r="H13" s="75"/>
      <c r="M13" s="75"/>
      <c r="R13" s="75"/>
      <c r="AC13" s="75"/>
      <c r="AH13" s="75"/>
    </row>
    <row r="14" spans="1:35">
      <c r="H14" s="75"/>
      <c r="M14" s="75"/>
      <c r="R14" s="75"/>
      <c r="AC14" s="75"/>
      <c r="AH14" s="75"/>
    </row>
    <row r="15" spans="1:35">
      <c r="H15" s="75"/>
      <c r="M15" s="75"/>
      <c r="R15" s="75"/>
      <c r="AC15" s="75"/>
      <c r="AH15" s="75"/>
    </row>
    <row r="16" spans="1:35">
      <c r="H16" s="75"/>
      <c r="M16" s="75"/>
      <c r="R16" s="75"/>
      <c r="AC16" s="75"/>
      <c r="AH16" s="75"/>
    </row>
    <row r="17" spans="8:34">
      <c r="H17" s="75"/>
      <c r="M17" s="75"/>
      <c r="R17" s="75"/>
      <c r="AC17" s="75"/>
      <c r="AH17" s="75"/>
    </row>
    <row r="18" spans="8:34">
      <c r="H18" s="75"/>
      <c r="M18" s="75"/>
      <c r="R18" s="75"/>
      <c r="AC18" s="75"/>
      <c r="AH18" s="75"/>
    </row>
    <row r="19" spans="8:34">
      <c r="H19" s="75"/>
      <c r="M19" s="75"/>
      <c r="R19" s="75"/>
      <c r="AC19" s="75"/>
      <c r="AH19" s="75"/>
    </row>
    <row r="20" spans="8:34">
      <c r="H20" s="75"/>
      <c r="M20" s="75"/>
      <c r="R20" s="75"/>
      <c r="AC20" s="75"/>
      <c r="AH20" s="75"/>
    </row>
    <row r="21" spans="8:34">
      <c r="H21" s="75"/>
      <c r="M21" s="75"/>
      <c r="R21" s="75"/>
      <c r="AC21" s="75"/>
      <c r="AH21" s="75"/>
    </row>
    <row r="22" spans="8:34">
      <c r="H22" s="75"/>
      <c r="M22" s="75"/>
      <c r="R22" s="75"/>
      <c r="AC22" s="75"/>
      <c r="AH22" s="75"/>
    </row>
    <row r="23" spans="8:34">
      <c r="H23" s="75"/>
      <c r="M23" s="75"/>
      <c r="R23" s="75"/>
      <c r="AC23" s="75"/>
      <c r="AH23" s="75"/>
    </row>
    <row r="24" spans="8:34">
      <c r="H24" s="75"/>
      <c r="M24" s="75"/>
      <c r="R24" s="75"/>
      <c r="AC24" s="75"/>
      <c r="AH24" s="75"/>
    </row>
    <row r="25" spans="8:34">
      <c r="H25" s="75"/>
      <c r="M25" s="75"/>
      <c r="R25" s="75"/>
      <c r="AC25" s="75"/>
      <c r="AH25" s="75"/>
    </row>
    <row r="1048570" spans="8:9">
      <c r="H1048570" s="63" t="e">
        <f>SUM(#REF!)</f>
        <v>#REF!</v>
      </c>
      <c r="I1048570" s="64">
        <f>SUM(I2:I1048569)</f>
        <v>275.46244169213452</v>
      </c>
    </row>
  </sheetData>
  <sheetProtection selectLockedCells="1"/>
  <sortState xmlns:xlrd2="http://schemas.microsoft.com/office/spreadsheetml/2017/richdata2" ref="A2:AI4">
    <sortCondition ref="AH2:AH4"/>
  </sortState>
  <conditionalFormatting sqref="H1:H1048576 M1:M1048576 R1:R1048576 AH1:AH1048576 AC1:AC1048576">
    <cfRule type="cellIs" dxfId="11" priority="13" operator="equal">
      <formula>3</formula>
    </cfRule>
    <cfRule type="cellIs" dxfId="10" priority="14" operator="equal">
      <formula>2</formula>
    </cfRule>
    <cfRule type="cellIs" dxfId="9" priority="15" operator="equal">
      <formula>1</formula>
    </cfRule>
  </conditionalFormatting>
  <dataValidations count="1">
    <dataValidation type="list" allowBlank="1" showInputMessage="1" showErrorMessage="1" sqref="D2:D1048576" xr:uid="{9CBB6845-181F-C441-BF28-25478559D739}">
      <formula1>"Yes"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A5556-9788-F746-91B0-F70E631810BE}">
  <dimension ref="A1:AC1048573"/>
  <sheetViews>
    <sheetView zoomScale="70" zoomScaleNormal="70" workbookViewId="0">
      <pane xSplit="3" ySplit="1" topLeftCell="D2" activePane="bottomRight" state="frozen"/>
      <selection activeCell="K28" sqref="K28"/>
      <selection pane="topRight" activeCell="K28" sqref="K28"/>
      <selection pane="bottomLeft" activeCell="K28" sqref="K28"/>
      <selection pane="bottomRight" activeCell="J22" sqref="J22"/>
    </sheetView>
  </sheetViews>
  <sheetFormatPr defaultColWidth="10.875" defaultRowHeight="15.75"/>
  <cols>
    <col min="1" max="1" width="30.5" style="5" bestFit="1" customWidth="1"/>
    <col min="2" max="2" width="9.5" style="5" customWidth="1"/>
    <col min="3" max="3" width="22.125" style="5" bestFit="1" customWidth="1"/>
    <col min="4" max="4" width="4.125" style="5" bestFit="1" customWidth="1"/>
    <col min="5" max="6" width="10" style="5" customWidth="1"/>
    <col min="7" max="7" width="10.875" style="10"/>
    <col min="8" max="8" width="10.875" style="11"/>
    <col min="9" max="9" width="10.875" style="16"/>
    <col min="10" max="11" width="10.875" style="7"/>
    <col min="12" max="12" width="10.875" style="10"/>
    <col min="13" max="13" width="10.875" style="11"/>
    <col min="14" max="14" width="10.875" style="16"/>
    <col min="15" max="16" width="10.875" style="7"/>
    <col min="17" max="17" width="10.875" style="10"/>
    <col min="18" max="18" width="10.875" style="11"/>
    <col min="19" max="19" width="10.875" style="16"/>
    <col min="20" max="21" width="10.875" style="7"/>
    <col min="22" max="22" width="10.875" style="10"/>
    <col min="23" max="23" width="10.875" style="11"/>
    <col min="24" max="24" width="10.875" style="16"/>
    <col min="25" max="27" width="10.875" style="10"/>
    <col min="28" max="28" width="10.875" style="11"/>
    <col min="29" max="29" width="10.875" style="16"/>
    <col min="30" max="16384" width="10.875" style="5"/>
  </cols>
  <sheetData>
    <row r="1" spans="1:29" s="4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4" t="s">
        <v>3</v>
      </c>
      <c r="J1" s="6" t="s">
        <v>67</v>
      </c>
      <c r="K1" s="6" t="s">
        <v>44</v>
      </c>
      <c r="L1" s="12" t="s">
        <v>45</v>
      </c>
      <c r="M1" s="13" t="s">
        <v>96</v>
      </c>
      <c r="N1" s="14" t="s">
        <v>23</v>
      </c>
      <c r="O1" s="6" t="s">
        <v>68</v>
      </c>
      <c r="P1" s="6" t="s">
        <v>46</v>
      </c>
      <c r="Q1" s="12" t="s">
        <v>47</v>
      </c>
      <c r="R1" s="13" t="s">
        <v>96</v>
      </c>
      <c r="S1" s="14" t="s">
        <v>24</v>
      </c>
      <c r="T1" s="6" t="s">
        <v>64</v>
      </c>
      <c r="U1" s="6" t="s">
        <v>35</v>
      </c>
      <c r="V1" s="12" t="s">
        <v>36</v>
      </c>
      <c r="W1" s="13" t="s">
        <v>96</v>
      </c>
      <c r="X1" s="14" t="s">
        <v>9</v>
      </c>
      <c r="Y1" s="12" t="s">
        <v>63</v>
      </c>
      <c r="Z1" s="12" t="s">
        <v>41</v>
      </c>
      <c r="AA1" s="12" t="s">
        <v>43</v>
      </c>
      <c r="AB1" s="13" t="s">
        <v>96</v>
      </c>
      <c r="AC1" s="14" t="s">
        <v>48</v>
      </c>
    </row>
    <row r="2" spans="1:29" s="27" customFormat="1">
      <c r="A2" s="67" t="s">
        <v>182</v>
      </c>
      <c r="B2">
        <v>29</v>
      </c>
      <c r="C2" s="67" t="s">
        <v>262</v>
      </c>
      <c r="D2" s="67"/>
      <c r="E2" s="5">
        <v>1.3660000000000001</v>
      </c>
      <c r="F2" s="5">
        <v>3.8</v>
      </c>
      <c r="G2" s="29">
        <f>(IF(E2=0, "0.00",10-E2))+F2</f>
        <v>12.434000000000001</v>
      </c>
      <c r="H2" s="30">
        <f>RANK(G2, $G$2:$G$97, 0)</f>
        <v>2</v>
      </c>
      <c r="I2" s="15">
        <f>IFERROR((G2/'League Calculation'!B$3)*100, "")</f>
        <v>96.387596899224818</v>
      </c>
      <c r="J2" s="7">
        <v>2.6</v>
      </c>
      <c r="K2" s="7">
        <v>4.7</v>
      </c>
      <c r="L2" s="29">
        <f>(IF(J2=0, "0.00",10-J2))+K2</f>
        <v>12.100000000000001</v>
      </c>
      <c r="M2" s="30">
        <f>RANK(L2,$L$2:$L$997)</f>
        <v>2</v>
      </c>
      <c r="N2" s="15">
        <f>IFERROR((L2/'League Calculation'!H$3)*100, "")</f>
        <v>96.800000000000011</v>
      </c>
      <c r="O2" s="7"/>
      <c r="P2" s="7"/>
      <c r="Q2" s="29">
        <f>(IF(O2=0, "0.00",10-O2))+P2</f>
        <v>0</v>
      </c>
      <c r="R2" s="30">
        <f>RANK(Q2,$Q$2:$Q$997, 0)</f>
        <v>16</v>
      </c>
      <c r="S2" s="15">
        <f>IFERROR((Q2/'League Calculation'!I$3)*100, "")</f>
        <v>0</v>
      </c>
      <c r="T2" s="7">
        <v>0.7</v>
      </c>
      <c r="U2" s="7">
        <v>3</v>
      </c>
      <c r="V2" s="29">
        <f>(IF(T2=0, "0.00",10-T2))+U2</f>
        <v>12.3</v>
      </c>
      <c r="W2" s="30">
        <f>RANK(V2,$V$2:$V$997, 0)</f>
        <v>7</v>
      </c>
      <c r="X2" s="15">
        <f>IFERROR((V2/'League Calculation'!C$3)*100, "")</f>
        <v>94.375815238241401</v>
      </c>
      <c r="Y2" s="29">
        <f>E2+J2+O2+T2</f>
        <v>4.6660000000000004</v>
      </c>
      <c r="Z2" s="29">
        <f>F2+K2+P2+U2</f>
        <v>11.5</v>
      </c>
      <c r="AA2" s="29">
        <f>G2+L2+Q2+V2</f>
        <v>36.834000000000003</v>
      </c>
      <c r="AB2" s="30">
        <f>RANK(AA2,$AA$2:$AA$59997, 0)</f>
        <v>1</v>
      </c>
      <c r="AC2" s="15">
        <f>IFERROR((AA2/'League Calculation'!J$3)*100, "")</f>
        <v>100</v>
      </c>
    </row>
    <row r="3" spans="1:29" s="27" customFormat="1">
      <c r="A3" s="67" t="s">
        <v>186</v>
      </c>
      <c r="B3">
        <v>39</v>
      </c>
      <c r="C3" s="67" t="s">
        <v>271</v>
      </c>
      <c r="D3" s="67"/>
      <c r="E3" s="5">
        <v>1.6659999999999999</v>
      </c>
      <c r="F3" s="5">
        <v>4</v>
      </c>
      <c r="G3" s="29">
        <f>(IF(E3=0, "0.00",10-E3))+F3</f>
        <v>12.334</v>
      </c>
      <c r="H3" s="30">
        <f>RANK(G3, $G$2:$G$97, 0)</f>
        <v>4</v>
      </c>
      <c r="I3" s="15">
        <f>IFERROR((G3/'League Calculation'!B$3)*100, "")</f>
        <v>95.612403100775197</v>
      </c>
      <c r="J3" s="7">
        <v>2</v>
      </c>
      <c r="K3" s="7">
        <v>3.3</v>
      </c>
      <c r="L3" s="29">
        <f>(IF(J3=0, "0.00",10-J3))+K3</f>
        <v>11.3</v>
      </c>
      <c r="M3" s="30">
        <f>RANK(L3,$L$2:$L$997)</f>
        <v>4</v>
      </c>
      <c r="N3" s="15">
        <f>IFERROR((L3/'League Calculation'!H$3)*100, "")</f>
        <v>90.4</v>
      </c>
      <c r="O3" s="7"/>
      <c r="P3" s="7"/>
      <c r="Q3" s="29">
        <f>(IF(O3=0, "0.00",10-O3))+P3</f>
        <v>0</v>
      </c>
      <c r="R3" s="30">
        <f>RANK(Q3,$Q$2:$Q$997, 0)</f>
        <v>16</v>
      </c>
      <c r="S3" s="15">
        <f>IFERROR((Q3/'League Calculation'!I$3)*100, "")</f>
        <v>0</v>
      </c>
      <c r="T3" s="7">
        <v>1.175</v>
      </c>
      <c r="U3" s="7">
        <v>4.2</v>
      </c>
      <c r="V3" s="29">
        <f>(IF(T3=0, "0.00",10-T3))+U3</f>
        <v>13.024999999999999</v>
      </c>
      <c r="W3" s="30">
        <f>RANK(V3,$V$2:$V$997, 0)</f>
        <v>2</v>
      </c>
      <c r="X3" s="15">
        <f>IFERROR((V3/'League Calculation'!C$3)*100, "")</f>
        <v>99.938617355942611</v>
      </c>
      <c r="Y3" s="29">
        <f>E3+J3+O3+T3</f>
        <v>4.8410000000000002</v>
      </c>
      <c r="Z3" s="29">
        <f>F3+K3+P3+U3</f>
        <v>11.5</v>
      </c>
      <c r="AA3" s="29">
        <f>G3+L3+Q3+V3</f>
        <v>36.658999999999999</v>
      </c>
      <c r="AB3" s="30">
        <f>RANK(AA3,$AA$2:$AA$59997, 0)</f>
        <v>2</v>
      </c>
      <c r="AC3" s="15">
        <f>IFERROR((AA3/'League Calculation'!J$3)*100, "")</f>
        <v>99.524895477004932</v>
      </c>
    </row>
    <row r="4" spans="1:29" s="27" customFormat="1">
      <c r="A4" s="67" t="s">
        <v>184</v>
      </c>
      <c r="B4">
        <v>31</v>
      </c>
      <c r="C4" s="67" t="s">
        <v>264</v>
      </c>
      <c r="D4" s="67"/>
      <c r="E4" s="5">
        <v>1.7</v>
      </c>
      <c r="F4" s="5">
        <v>3.8</v>
      </c>
      <c r="G4" s="29">
        <f>(IF(E4=0, "0.00",10-E4))+F4</f>
        <v>12.100000000000001</v>
      </c>
      <c r="H4" s="30">
        <f>RANK(G4, $G$2:$G$97, 0)</f>
        <v>5</v>
      </c>
      <c r="I4" s="15">
        <f>IFERROR((G4/'League Calculation'!B$3)*100, "")</f>
        <v>93.798449612403118</v>
      </c>
      <c r="J4" s="7">
        <v>2.5</v>
      </c>
      <c r="K4" s="7">
        <v>3.3</v>
      </c>
      <c r="L4" s="29">
        <f>(IF(J4=0, "0.00",10-J4))+K4</f>
        <v>10.8</v>
      </c>
      <c r="M4" s="30">
        <f>RANK(L4,$L$2:$L$997)</f>
        <v>7</v>
      </c>
      <c r="N4" s="15">
        <f>IFERROR((L4/'League Calculation'!H$3)*100, "")</f>
        <v>86.4</v>
      </c>
      <c r="O4" s="7"/>
      <c r="P4" s="7"/>
      <c r="Q4" s="29">
        <f>(IF(O4=0, "0.00",10-O4))+P4</f>
        <v>0</v>
      </c>
      <c r="R4" s="30">
        <f>RANK(Q4,$Q$2:$Q$997, 0)</f>
        <v>16</v>
      </c>
      <c r="S4" s="15">
        <f>IFERROR((Q4/'League Calculation'!I$3)*100, "")</f>
        <v>0</v>
      </c>
      <c r="T4" s="7">
        <v>0.96699999999999997</v>
      </c>
      <c r="U4" s="7">
        <v>4</v>
      </c>
      <c r="V4" s="29">
        <f>(IF(T4=0, "0.00",10-T4))+U4</f>
        <v>13.032999999999999</v>
      </c>
      <c r="W4" s="30">
        <f>RANK(V4,$V$2:$V$997, 0)</f>
        <v>1</v>
      </c>
      <c r="X4" s="15">
        <f>IFERROR((V4/'League Calculation'!C$3)*100, "")</f>
        <v>100</v>
      </c>
      <c r="Y4" s="29">
        <f>E4+J4+O4+T4</f>
        <v>5.1669999999999998</v>
      </c>
      <c r="Z4" s="29">
        <f>F4+K4+P4+U4</f>
        <v>11.1</v>
      </c>
      <c r="AA4" s="29">
        <f>G4+L4+Q4+V4</f>
        <v>35.933</v>
      </c>
      <c r="AB4" s="30">
        <f>RANK(AA4,$AA$2:$AA$59997, 0)</f>
        <v>3</v>
      </c>
      <c r="AC4" s="15">
        <f>IFERROR((AA4/'League Calculation'!J$3)*100, "")</f>
        <v>97.553890427322571</v>
      </c>
    </row>
    <row r="5" spans="1:29" s="27" customFormat="1">
      <c r="A5" s="46" t="s">
        <v>74</v>
      </c>
      <c r="B5">
        <v>4</v>
      </c>
      <c r="C5" s="46" t="s">
        <v>83</v>
      </c>
      <c r="D5" s="68"/>
      <c r="E5" s="28">
        <v>1.7</v>
      </c>
      <c r="F5" s="28">
        <v>4.5999999999999996</v>
      </c>
      <c r="G5" s="29">
        <f>(IF(E5=0, "0.00",10-E5))+F5</f>
        <v>12.9</v>
      </c>
      <c r="H5" s="30">
        <f>RANK(G5, $G$2:$G$97, 0)</f>
        <v>1</v>
      </c>
      <c r="I5" s="15">
        <f>IFERROR((G5/'League Calculation'!B$3)*100, "")</f>
        <v>100</v>
      </c>
      <c r="J5" s="28">
        <v>2.8660000000000001</v>
      </c>
      <c r="K5" s="28">
        <v>3.7</v>
      </c>
      <c r="L5" s="29">
        <f>(IF(J5=0, "0.00",10-J5))+K5</f>
        <v>10.834</v>
      </c>
      <c r="M5" s="30">
        <f>RANK(L5,$L$2:$L$997)</f>
        <v>6</v>
      </c>
      <c r="N5" s="15">
        <f>IFERROR((L5/'League Calculation'!H$3)*100, "")</f>
        <v>86.671999999999997</v>
      </c>
      <c r="O5" s="28">
        <v>1.9</v>
      </c>
      <c r="P5" s="28">
        <v>3.1</v>
      </c>
      <c r="Q5" s="29">
        <f>(IF(O5=0, "0.00",10-O5))+P5</f>
        <v>11.2</v>
      </c>
      <c r="R5" s="30">
        <f>RANK(Q5,$Q$2:$Q$997, 0)</f>
        <v>2</v>
      </c>
      <c r="S5" s="15">
        <f>IFERROR((Q5/'League Calculation'!I$3)*100, "")</f>
        <v>99.115044247787594</v>
      </c>
      <c r="T5" s="28">
        <v>0</v>
      </c>
      <c r="U5" s="28">
        <v>0</v>
      </c>
      <c r="V5" s="29">
        <f>(IF(T5=0, "0.00",10-T5))+U5</f>
        <v>0</v>
      </c>
      <c r="W5" s="30">
        <f>RANK(V5,$V$2:$V$997, 0)</f>
        <v>28</v>
      </c>
      <c r="X5" s="15">
        <f>IFERROR((V5/'League Calculation'!C$3)*100, "")</f>
        <v>0</v>
      </c>
      <c r="Y5" s="29">
        <f>E5+J5+O5+T5</f>
        <v>6.4659999999999993</v>
      </c>
      <c r="Z5" s="29">
        <f>F5+K5+P5+U5</f>
        <v>11.4</v>
      </c>
      <c r="AA5" s="29">
        <f>G5+L5+Q5+V5</f>
        <v>34.933999999999997</v>
      </c>
      <c r="AB5" s="30">
        <f>RANK(AA5,$AA$2:$AA$59997, 0)</f>
        <v>4</v>
      </c>
      <c r="AC5" s="15">
        <f>IFERROR((AA5/'League Calculation'!J$3)*100, "")</f>
        <v>94.841722321767918</v>
      </c>
    </row>
    <row r="6" spans="1:29" s="27" customFormat="1">
      <c r="A6" s="67" t="s">
        <v>183</v>
      </c>
      <c r="B6">
        <v>32</v>
      </c>
      <c r="C6" s="67" t="s">
        <v>265</v>
      </c>
      <c r="D6" s="67"/>
      <c r="E6" s="5">
        <v>2.7</v>
      </c>
      <c r="F6" s="5">
        <v>4.2</v>
      </c>
      <c r="G6" s="29">
        <f>(IF(E6=0, "0.00",10-E6))+F6</f>
        <v>11.5</v>
      </c>
      <c r="H6" s="30">
        <f>RANK(G6, $G$2:$G$97, 0)</f>
        <v>12</v>
      </c>
      <c r="I6" s="15">
        <f>IFERROR((G6/'League Calculation'!B$3)*100, "")</f>
        <v>89.147286821705436</v>
      </c>
      <c r="J6" s="7">
        <v>3</v>
      </c>
      <c r="K6" s="7">
        <v>4.2</v>
      </c>
      <c r="L6" s="29">
        <f>(IF(J6=0, "0.00",10-J6))+K6</f>
        <v>11.2</v>
      </c>
      <c r="M6" s="30">
        <f>RANK(L6,$L$2:$L$997)</f>
        <v>5</v>
      </c>
      <c r="N6" s="15">
        <f>IFERROR((L6/'League Calculation'!H$3)*100, "")</f>
        <v>89.6</v>
      </c>
      <c r="O6" s="7"/>
      <c r="P6" s="7"/>
      <c r="Q6" s="29">
        <f>(IF(O6=0, "0.00",10-O6))+P6</f>
        <v>0</v>
      </c>
      <c r="R6" s="30">
        <f>RANK(Q6,$Q$2:$Q$997, 0)</f>
        <v>16</v>
      </c>
      <c r="S6" s="15">
        <f>IFERROR((Q6/'League Calculation'!I$3)*100, "")</f>
        <v>0</v>
      </c>
      <c r="T6" s="7">
        <v>0.92500000000000004</v>
      </c>
      <c r="U6" s="7">
        <v>3</v>
      </c>
      <c r="V6" s="29">
        <f>(IF(T6=0, "0.00",10-T6))+U6</f>
        <v>12.074999999999999</v>
      </c>
      <c r="W6" s="30">
        <f>RANK(V6,$V$2:$V$997, 0)</f>
        <v>17</v>
      </c>
      <c r="X6" s="15">
        <f>IFERROR((V6/'League Calculation'!C$3)*100, "")</f>
        <v>92.649428374127211</v>
      </c>
      <c r="Y6" s="29">
        <f>E6+J6+O6+T6</f>
        <v>6.625</v>
      </c>
      <c r="Z6" s="29">
        <f>F6+K6+P6+U6</f>
        <v>11.4</v>
      </c>
      <c r="AA6" s="29">
        <f>G6+L6+Q6+V6</f>
        <v>34.774999999999999</v>
      </c>
      <c r="AB6" s="30">
        <f>RANK(AA6,$AA$2:$AA$59997, 0)</f>
        <v>5</v>
      </c>
      <c r="AC6" s="15">
        <f>IFERROR((AA6/'League Calculation'!J$3)*100, "")</f>
        <v>94.41005592658955</v>
      </c>
    </row>
    <row r="7" spans="1:29" s="27" customFormat="1">
      <c r="A7" s="46" t="s">
        <v>183</v>
      </c>
      <c r="B7">
        <v>13</v>
      </c>
      <c r="C7" s="46" t="s">
        <v>249</v>
      </c>
      <c r="D7" s="68"/>
      <c r="E7" s="28">
        <v>2.3330000000000002</v>
      </c>
      <c r="F7" s="28">
        <v>3.8</v>
      </c>
      <c r="G7" s="29">
        <f>(IF(E7=0, "0.00",10-E7))+F7</f>
        <v>11.466999999999999</v>
      </c>
      <c r="H7" s="30">
        <f>RANK(G7, $G$2:$G$97, 0)</f>
        <v>14</v>
      </c>
      <c r="I7" s="15">
        <f>IFERROR((G7/'League Calculation'!B$3)*100, "")</f>
        <v>88.891472868217051</v>
      </c>
      <c r="J7" s="28"/>
      <c r="K7" s="28"/>
      <c r="L7" s="29">
        <f>(IF(J7=0, "0.00",10-J7))+K7</f>
        <v>0</v>
      </c>
      <c r="M7" s="30">
        <f>RANK(L7,$L$2:$L$997)</f>
        <v>19</v>
      </c>
      <c r="N7" s="15">
        <f>IFERROR((L7/'League Calculation'!H$3)*100, "")</f>
        <v>0</v>
      </c>
      <c r="O7" s="28">
        <v>2</v>
      </c>
      <c r="P7" s="28">
        <v>3.3</v>
      </c>
      <c r="Q7" s="29">
        <f>(IF(O7=0, "0.00",10-O7))+P7</f>
        <v>11.3</v>
      </c>
      <c r="R7" s="30">
        <f>RANK(Q7,$Q$2:$Q$997, 0)</f>
        <v>1</v>
      </c>
      <c r="S7" s="15">
        <f>IFERROR((Q7/'League Calculation'!I$3)*100, "")</f>
        <v>100</v>
      </c>
      <c r="T7" s="28">
        <v>2</v>
      </c>
      <c r="U7" s="28">
        <v>4</v>
      </c>
      <c r="V7" s="29">
        <f>(IF(T7=0, "0.00",10-T7))+U7</f>
        <v>12</v>
      </c>
      <c r="W7" s="30">
        <f>RANK(V7,$V$2:$V$997, 0)</f>
        <v>18</v>
      </c>
      <c r="X7" s="15">
        <f>IFERROR((V7/'League Calculation'!C$3)*100, "")</f>
        <v>92.073966086089172</v>
      </c>
      <c r="Y7" s="29">
        <f>E7+J7+O7+T7</f>
        <v>6.3330000000000002</v>
      </c>
      <c r="Z7" s="29">
        <f>F7+K7+P7+U7</f>
        <v>11.1</v>
      </c>
      <c r="AA7" s="29">
        <f>G7+L7+Q7+V7</f>
        <v>34.766999999999996</v>
      </c>
      <c r="AB7" s="30">
        <f>RANK(AA7,$AA$2:$AA$59997, 0)</f>
        <v>6</v>
      </c>
      <c r="AC7" s="15">
        <f>IFERROR((AA7/'League Calculation'!J$3)*100, "")</f>
        <v>94.3883368626812</v>
      </c>
    </row>
    <row r="8" spans="1:29" s="27" customFormat="1">
      <c r="A8" s="67" t="s">
        <v>186</v>
      </c>
      <c r="B8">
        <v>21</v>
      </c>
      <c r="C8" s="67" t="s">
        <v>257</v>
      </c>
      <c r="D8" s="67"/>
      <c r="E8" s="28">
        <v>1.7</v>
      </c>
      <c r="F8" s="28">
        <v>3.6</v>
      </c>
      <c r="G8" s="29">
        <f>(IF(E8=0, "0.00",10-E8))+F8</f>
        <v>11.9</v>
      </c>
      <c r="H8" s="30">
        <f>RANK(G8, $G$2:$G$97, 0)</f>
        <v>7</v>
      </c>
      <c r="I8" s="15">
        <f>IFERROR((G8/'League Calculation'!B$3)*100, "")</f>
        <v>92.248062015503876</v>
      </c>
      <c r="J8" s="7"/>
      <c r="K8" s="7"/>
      <c r="L8" s="29">
        <f>(IF(J8=0, "0.00",10-J8))+K8</f>
        <v>0</v>
      </c>
      <c r="M8" s="30">
        <f>RANK(L8,$L$2:$L$997)</f>
        <v>19</v>
      </c>
      <c r="N8" s="15">
        <f>IFERROR((L8/'League Calculation'!H$3)*100, "")</f>
        <v>0</v>
      </c>
      <c r="O8" s="7">
        <v>2.9</v>
      </c>
      <c r="P8" s="7">
        <v>3.5</v>
      </c>
      <c r="Q8" s="29">
        <f>(IF(O8=0, "0.00",10-O8))+P8</f>
        <v>10.6</v>
      </c>
      <c r="R8" s="30">
        <f>RANK(Q8,$Q$2:$Q$997, 0)</f>
        <v>4</v>
      </c>
      <c r="S8" s="15">
        <f>IFERROR((Q8/'League Calculation'!I$3)*100, "")</f>
        <v>93.805309734513258</v>
      </c>
      <c r="T8" s="7">
        <v>0.875</v>
      </c>
      <c r="U8" s="7">
        <v>3</v>
      </c>
      <c r="V8" s="29">
        <f>(IF(T8=0, "0.00",10-T8))+U8</f>
        <v>12.125</v>
      </c>
      <c r="W8" s="30">
        <f>RANK(V8,$V$2:$V$997, 0)</f>
        <v>11</v>
      </c>
      <c r="X8" s="15">
        <f>IFERROR((V8/'League Calculation'!C$3)*100, "")</f>
        <v>93.033069899485923</v>
      </c>
      <c r="Y8" s="29">
        <f>E8+J8+O8+T8</f>
        <v>5.4749999999999996</v>
      </c>
      <c r="Z8" s="29">
        <f>F8+K8+P8+U8</f>
        <v>10.1</v>
      </c>
      <c r="AA8" s="29">
        <f>G8+L8+Q8+V8</f>
        <v>34.625</v>
      </c>
      <c r="AB8" s="30">
        <f>RANK(AA8,$AA$2:$AA$59997, 0)</f>
        <v>7</v>
      </c>
      <c r="AC8" s="15">
        <f>IFERROR((AA8/'League Calculation'!J$3)*100, "")</f>
        <v>94.002823478308073</v>
      </c>
    </row>
    <row r="9" spans="1:29" s="27" customFormat="1">
      <c r="A9" s="46" t="s">
        <v>185</v>
      </c>
      <c r="B9">
        <v>15</v>
      </c>
      <c r="C9" s="46" t="s">
        <v>251</v>
      </c>
      <c r="D9" s="68" t="s">
        <v>147</v>
      </c>
      <c r="E9" s="28">
        <v>2.0659999999999998</v>
      </c>
      <c r="F9" s="28">
        <v>1.966</v>
      </c>
      <c r="G9" s="29">
        <f>(IF(E9=0, "0.00",10-E9))+F9</f>
        <v>9.9</v>
      </c>
      <c r="H9" s="30">
        <f>RANK(G9, $G$2:$G$97, 0)</f>
        <v>27</v>
      </c>
      <c r="I9" s="15">
        <f>IFERROR((G9/'League Calculation'!B$3)*100, "")</f>
        <v>76.744186046511629</v>
      </c>
      <c r="J9" s="28">
        <v>2.2000000000000002</v>
      </c>
      <c r="K9" s="28">
        <v>4.7</v>
      </c>
      <c r="L9" s="29">
        <f>(IF(J9=0, "0.00",10-J9))+K9</f>
        <v>12.5</v>
      </c>
      <c r="M9" s="30">
        <f>RANK(L9,$L$2:$L$997)</f>
        <v>1</v>
      </c>
      <c r="N9" s="15">
        <f>IFERROR((L9/'League Calculation'!H$3)*100, "")</f>
        <v>100</v>
      </c>
      <c r="O9" s="28"/>
      <c r="P9" s="28"/>
      <c r="Q9" s="29">
        <f>(IF(O9=0, "0.00",10-O9))+P9</f>
        <v>0</v>
      </c>
      <c r="R9" s="30">
        <f>RANK(Q9,$Q$2:$Q$997, 0)</f>
        <v>16</v>
      </c>
      <c r="S9" s="15">
        <f>IFERROR((Q9/'League Calculation'!I$3)*100, "")</f>
        <v>0</v>
      </c>
      <c r="T9" s="28">
        <v>0.8</v>
      </c>
      <c r="U9" s="28">
        <v>3</v>
      </c>
      <c r="V9" s="29">
        <f>(IF(T9=0, "0.00",10-T9))+U9</f>
        <v>12.2</v>
      </c>
      <c r="W9" s="30">
        <f>RANK(V9,$V$2:$V$997, 0)</f>
        <v>10</v>
      </c>
      <c r="X9" s="15">
        <f>IFERROR((V9/'League Calculation'!C$3)*100, "")</f>
        <v>93.608532187523977</v>
      </c>
      <c r="Y9" s="29">
        <f>E9+J9+O9+T9</f>
        <v>5.0659999999999998</v>
      </c>
      <c r="Z9" s="29">
        <f>F9+K9+P9+U9</f>
        <v>9.6660000000000004</v>
      </c>
      <c r="AA9" s="29">
        <f>G9+L9+Q9+V9</f>
        <v>34.599999999999994</v>
      </c>
      <c r="AB9" s="30">
        <f>RANK(AA9,$AA$2:$AA$59997, 0)</f>
        <v>8</v>
      </c>
      <c r="AC9" s="15">
        <f>IFERROR((AA9/'League Calculation'!J$3)*100, "")</f>
        <v>93.934951403594482</v>
      </c>
    </row>
    <row r="10" spans="1:29" s="27" customFormat="1">
      <c r="A10" s="67" t="s">
        <v>184</v>
      </c>
      <c r="B10">
        <v>25</v>
      </c>
      <c r="C10" s="67" t="s">
        <v>259</v>
      </c>
      <c r="D10" s="67"/>
      <c r="E10" s="5">
        <v>1.9</v>
      </c>
      <c r="F10" s="5">
        <v>3.5</v>
      </c>
      <c r="G10" s="29">
        <f>(IF(E10=0, "0.00",10-E10))+F10</f>
        <v>11.6</v>
      </c>
      <c r="H10" s="30">
        <f>RANK(G10, $G$2:$G$97, 0)</f>
        <v>9</v>
      </c>
      <c r="I10" s="15">
        <f>IFERROR((G10/'League Calculation'!B$3)*100, "")</f>
        <v>89.922480620155028</v>
      </c>
      <c r="J10" s="7"/>
      <c r="K10" s="7"/>
      <c r="L10" s="29">
        <f>(IF(J10=0, "0.00",10-J10))+K10</f>
        <v>0</v>
      </c>
      <c r="M10" s="30">
        <f>RANK(L10,$L$2:$L$997)</f>
        <v>19</v>
      </c>
      <c r="N10" s="15">
        <f>IFERROR((L10/'League Calculation'!H$3)*100, "")</f>
        <v>0</v>
      </c>
      <c r="O10" s="7">
        <v>2</v>
      </c>
      <c r="P10" s="7">
        <v>2.8</v>
      </c>
      <c r="Q10" s="29">
        <f>(IF(O10=0, "0.00",10-O10))+P10</f>
        <v>10.8</v>
      </c>
      <c r="R10" s="30">
        <f>RANK(Q10,$Q$2:$Q$997, 0)</f>
        <v>3</v>
      </c>
      <c r="S10" s="15">
        <f>IFERROR((Q10/'League Calculation'!I$3)*100, "")</f>
        <v>95.575221238938056</v>
      </c>
      <c r="T10" s="7">
        <v>0.67500000000000004</v>
      </c>
      <c r="U10" s="7">
        <v>2.8</v>
      </c>
      <c r="V10" s="29">
        <f>(IF(T10=0, "0.00",10-T10))+U10</f>
        <v>12.125</v>
      </c>
      <c r="W10" s="30">
        <f>RANK(V10,$V$2:$V$997, 0)</f>
        <v>11</v>
      </c>
      <c r="X10" s="15">
        <f>IFERROR((V10/'League Calculation'!C$3)*100, "")</f>
        <v>93.033069899485923</v>
      </c>
      <c r="Y10" s="29">
        <f>E10+J10+O10+T10</f>
        <v>4.5750000000000002</v>
      </c>
      <c r="Z10" s="29">
        <f>F10+K10+P10+U10</f>
        <v>9.1</v>
      </c>
      <c r="AA10" s="29">
        <f>G10+L10+Q10+V10</f>
        <v>34.524999999999999</v>
      </c>
      <c r="AB10" s="30">
        <f>RANK(AA10,$AA$2:$AA$59997, 0)</f>
        <v>9</v>
      </c>
      <c r="AC10" s="15">
        <f>IFERROR((AA10/'League Calculation'!J$3)*100, "")</f>
        <v>93.731335179453751</v>
      </c>
    </row>
    <row r="11" spans="1:29" s="27" customFormat="1">
      <c r="A11" s="67" t="s">
        <v>69</v>
      </c>
      <c r="B11">
        <v>22</v>
      </c>
      <c r="C11" s="67" t="s">
        <v>88</v>
      </c>
      <c r="D11" s="67"/>
      <c r="E11" s="5">
        <v>2.2000000000000002</v>
      </c>
      <c r="F11" s="5">
        <v>4</v>
      </c>
      <c r="G11" s="29">
        <f>(IF(E11=0, "0.00",10-E11))+F11</f>
        <v>11.8</v>
      </c>
      <c r="H11" s="30">
        <f>RANK(G11, $G$2:$G$97, 0)</f>
        <v>8</v>
      </c>
      <c r="I11" s="15">
        <f>IFERROR((G11/'League Calculation'!B$3)*100, "")</f>
        <v>91.47286821705427</v>
      </c>
      <c r="J11" s="7"/>
      <c r="K11" s="7"/>
      <c r="L11" s="29">
        <f>(IF(J11=0, "0.00",10-J11))+K11</f>
        <v>0</v>
      </c>
      <c r="M11" s="30">
        <f>RANK(L11,$L$2:$L$997)</f>
        <v>19</v>
      </c>
      <c r="N11" s="15">
        <f>IFERROR((L11/'League Calculation'!H$3)*100, "")</f>
        <v>0</v>
      </c>
      <c r="O11" s="7">
        <v>1.7</v>
      </c>
      <c r="P11" s="7">
        <v>1.6</v>
      </c>
      <c r="Q11" s="29">
        <f>(IF(O11=0, "0.00",10-O11))+P11</f>
        <v>9.9</v>
      </c>
      <c r="R11" s="30">
        <f>RANK(Q11,$Q$2:$Q$997, 0)</f>
        <v>7</v>
      </c>
      <c r="S11" s="15">
        <f>IFERROR((Q11/'League Calculation'!I$3)*100, "")</f>
        <v>87.610619469026545</v>
      </c>
      <c r="T11" s="7">
        <v>0.625</v>
      </c>
      <c r="U11" s="7">
        <v>3</v>
      </c>
      <c r="V11" s="29">
        <f>(IF(T11=0, "0.00",10-T11))+U11</f>
        <v>12.375</v>
      </c>
      <c r="W11" s="30">
        <f>RANK(V11,$V$2:$V$997, 0)</f>
        <v>4</v>
      </c>
      <c r="X11" s="15">
        <f>IFERROR((V11/'League Calculation'!C$3)*100, "")</f>
        <v>94.951277526279441</v>
      </c>
      <c r="Y11" s="29">
        <f>E11+J11+O11+T11</f>
        <v>4.5250000000000004</v>
      </c>
      <c r="Z11" s="29">
        <f>F11+K11+P11+U11</f>
        <v>8.6</v>
      </c>
      <c r="AA11" s="29">
        <f>G11+L11+Q11+V11</f>
        <v>34.075000000000003</v>
      </c>
      <c r="AB11" s="30">
        <f>RANK(AA11,$AA$2:$AA$59997, 0)</f>
        <v>10</v>
      </c>
      <c r="AC11" s="15">
        <f>IFERROR((AA11/'League Calculation'!J$3)*100, "")</f>
        <v>92.509637834609322</v>
      </c>
    </row>
    <row r="12" spans="1:29" s="27" customFormat="1">
      <c r="A12" s="46" t="s">
        <v>183</v>
      </c>
      <c r="B12">
        <v>2</v>
      </c>
      <c r="C12" s="46" t="s">
        <v>239</v>
      </c>
      <c r="D12" s="68"/>
      <c r="E12" s="28">
        <v>2.8330000000000002</v>
      </c>
      <c r="F12" s="28">
        <v>4.8</v>
      </c>
      <c r="G12" s="29">
        <f>(IF(E12=0, "0.00",10-E12))+F12</f>
        <v>11.966999999999999</v>
      </c>
      <c r="H12" s="30">
        <f>RANK(G12, $G$2:$G$97, 0)</f>
        <v>6</v>
      </c>
      <c r="I12" s="15">
        <f>IFERROR((G12/'League Calculation'!B$3)*100, "")</f>
        <v>92.767441860465112</v>
      </c>
      <c r="J12" s="28">
        <v>3</v>
      </c>
      <c r="K12" s="28">
        <v>3.2</v>
      </c>
      <c r="L12" s="29">
        <f>(IF(J12=0, "0.00",10-J12))+K12</f>
        <v>10.199999999999999</v>
      </c>
      <c r="M12" s="30">
        <f>RANK(L12,$L$2:$L$997)</f>
        <v>10</v>
      </c>
      <c r="N12" s="15">
        <f>IFERROR((L12/'League Calculation'!H$3)*100, "")</f>
        <v>81.599999999999994</v>
      </c>
      <c r="O12" s="28">
        <v>0</v>
      </c>
      <c r="P12" s="28">
        <v>0</v>
      </c>
      <c r="Q12" s="29">
        <f>(IF(O12=0, "0.00",10-O12))+P12</f>
        <v>0</v>
      </c>
      <c r="R12" s="30">
        <f>RANK(Q12,$Q$2:$Q$997, 0)</f>
        <v>16</v>
      </c>
      <c r="S12" s="15">
        <f>IFERROR((Q12/'League Calculation'!I$3)*100, "")</f>
        <v>0</v>
      </c>
      <c r="T12" s="28">
        <v>1.1499999999999999</v>
      </c>
      <c r="U12" s="28">
        <v>3</v>
      </c>
      <c r="V12" s="29">
        <f>(IF(T12=0, "0.00",10-T12))+U12</f>
        <v>11.85</v>
      </c>
      <c r="W12" s="30">
        <f>RANK(V12,$V$2:$V$997, 0)</f>
        <v>20</v>
      </c>
      <c r="X12" s="15">
        <f>IFERROR((V12/'League Calculation'!C$3)*100, "")</f>
        <v>90.92304151001305</v>
      </c>
      <c r="Y12" s="29">
        <f>E12+J12+O12+T12</f>
        <v>6.9830000000000005</v>
      </c>
      <c r="Z12" s="29">
        <f>F12+K12+P12+U12</f>
        <v>11</v>
      </c>
      <c r="AA12" s="29">
        <f>G12+L12+Q12+V12</f>
        <v>34.016999999999996</v>
      </c>
      <c r="AB12" s="30">
        <f>RANK(AA12,$AA$2:$AA$59997, 0)</f>
        <v>11</v>
      </c>
      <c r="AC12" s="15">
        <f>IFERROR((AA12/'League Calculation'!J$3)*100, "")</f>
        <v>92.352174621273804</v>
      </c>
    </row>
    <row r="13" spans="1:29" s="27" customFormat="1">
      <c r="A13" s="67" t="s">
        <v>182</v>
      </c>
      <c r="B13">
        <v>28</v>
      </c>
      <c r="C13" s="67" t="s">
        <v>261</v>
      </c>
      <c r="D13" s="67"/>
      <c r="E13" s="5">
        <v>3.5</v>
      </c>
      <c r="F13" s="5">
        <v>4.5999999999999996</v>
      </c>
      <c r="G13" s="29">
        <f>(IF(E13=0, "0.00",10-E13))+F13</f>
        <v>11.1</v>
      </c>
      <c r="H13" s="30">
        <f>RANK(G13, $G$2:$G$97, 0)</f>
        <v>18</v>
      </c>
      <c r="I13" s="15">
        <f>IFERROR((G13/'League Calculation'!B$3)*100, "")</f>
        <v>86.04651162790698</v>
      </c>
      <c r="J13" s="7">
        <v>3.2</v>
      </c>
      <c r="K13" s="7">
        <v>3.8</v>
      </c>
      <c r="L13" s="29">
        <f>(IF(J13=0, "0.00",10-J13))+K13</f>
        <v>10.6</v>
      </c>
      <c r="M13" s="30">
        <f>RANK(L13,$L$2:$L$997)</f>
        <v>8</v>
      </c>
      <c r="N13" s="15">
        <f>IFERROR((L13/'League Calculation'!H$3)*100, "")</f>
        <v>84.8</v>
      </c>
      <c r="O13" s="7"/>
      <c r="P13" s="7"/>
      <c r="Q13" s="29">
        <f>(IF(O13=0, "0.00",10-O13))+P13</f>
        <v>0</v>
      </c>
      <c r="R13" s="30">
        <f>RANK(Q13,$Q$2:$Q$997, 0)</f>
        <v>16</v>
      </c>
      <c r="S13" s="15">
        <f>IFERROR((Q13/'League Calculation'!I$3)*100, "")</f>
        <v>0</v>
      </c>
      <c r="T13" s="7">
        <v>1.125</v>
      </c>
      <c r="U13" s="7">
        <v>3</v>
      </c>
      <c r="V13" s="29">
        <f>(IF(T13=0, "0.00",10-T13))+U13</f>
        <v>11.875</v>
      </c>
      <c r="W13" s="30">
        <f>RANK(V13,$V$2:$V$997, 0)</f>
        <v>19</v>
      </c>
      <c r="X13" s="15">
        <f>IFERROR((V13/'League Calculation'!C$3)*100, "")</f>
        <v>91.114862272692392</v>
      </c>
      <c r="Y13" s="29">
        <f>E13+J13+O13+T13</f>
        <v>7.8250000000000002</v>
      </c>
      <c r="Z13" s="29">
        <f>F13+K13+P13+U13</f>
        <v>11.399999999999999</v>
      </c>
      <c r="AA13" s="29">
        <f>G13+L13+Q13+V13</f>
        <v>33.575000000000003</v>
      </c>
      <c r="AB13" s="30">
        <f>RANK(AA13,$AA$2:$AA$59997, 0)</f>
        <v>12</v>
      </c>
      <c r="AC13" s="15">
        <f>IFERROR((AA13/'League Calculation'!J$3)*100, "")</f>
        <v>91.152196340337738</v>
      </c>
    </row>
    <row r="14" spans="1:29" s="27" customFormat="1">
      <c r="A14" s="46" t="s">
        <v>185</v>
      </c>
      <c r="B14">
        <v>17</v>
      </c>
      <c r="C14" s="46" t="s">
        <v>253</v>
      </c>
      <c r="D14" s="68"/>
      <c r="E14" s="28">
        <v>2.1</v>
      </c>
      <c r="F14" s="28">
        <v>3.6</v>
      </c>
      <c r="G14" s="29">
        <f>(IF(E14=0, "0.00",10-E14))+F14</f>
        <v>11.5</v>
      </c>
      <c r="H14" s="30">
        <f>RANK(G14, $G$2:$G$97, 0)</f>
        <v>12</v>
      </c>
      <c r="I14" s="15">
        <f>IFERROR((G14/'League Calculation'!B$3)*100, "")</f>
        <v>89.147286821705436</v>
      </c>
      <c r="J14" s="28">
        <v>2.6</v>
      </c>
      <c r="K14" s="28">
        <v>2.9</v>
      </c>
      <c r="L14" s="29">
        <f>(IF(J14=0, "0.00",10-J14))+K14</f>
        <v>10.3</v>
      </c>
      <c r="M14" s="30">
        <f>RANK(L14,$L$2:$L$997)</f>
        <v>9</v>
      </c>
      <c r="N14" s="15">
        <f>IFERROR((L14/'League Calculation'!H$3)*100, "")</f>
        <v>82.4</v>
      </c>
      <c r="O14" s="28"/>
      <c r="P14" s="28"/>
      <c r="Q14" s="29">
        <f>(IF(O14=0, "0.00",10-O14))+P14</f>
        <v>0</v>
      </c>
      <c r="R14" s="30">
        <f>RANK(Q14,$Q$2:$Q$997, 0)</f>
        <v>16</v>
      </c>
      <c r="S14" s="15">
        <f>IFERROR((Q14/'League Calculation'!I$3)*100, "")</f>
        <v>0</v>
      </c>
      <c r="T14" s="28">
        <v>1.3</v>
      </c>
      <c r="U14" s="28">
        <v>3</v>
      </c>
      <c r="V14" s="29">
        <f>(IF(T14=0, "0.00",10-T14))+U14</f>
        <v>11.7</v>
      </c>
      <c r="W14" s="30">
        <f>RANK(V14,$V$2:$V$997, 0)</f>
        <v>22</v>
      </c>
      <c r="X14" s="15">
        <f>IFERROR((V14/'League Calculation'!C$3)*100, "")</f>
        <v>89.772116933936928</v>
      </c>
      <c r="Y14" s="29">
        <f>E14+J14+O14+T14</f>
        <v>6</v>
      </c>
      <c r="Z14" s="29">
        <f>F14+K14+P14+U14</f>
        <v>9.5</v>
      </c>
      <c r="AA14" s="29">
        <f>G14+L14+Q14+V14</f>
        <v>33.5</v>
      </c>
      <c r="AB14" s="30">
        <f>RANK(AA14,$AA$2:$AA$59997, 0)</f>
        <v>13</v>
      </c>
      <c r="AC14" s="15">
        <f>IFERROR((AA14/'League Calculation'!J$3)*100, "")</f>
        <v>90.948580116196993</v>
      </c>
    </row>
    <row r="15" spans="1:29" s="27" customFormat="1">
      <c r="A15" s="67" t="s">
        <v>189</v>
      </c>
      <c r="B15">
        <v>26</v>
      </c>
      <c r="C15" s="67" t="s">
        <v>260</v>
      </c>
      <c r="D15" s="67"/>
      <c r="E15" s="5">
        <v>2.1659999999999999</v>
      </c>
      <c r="F15" s="5">
        <v>3.3</v>
      </c>
      <c r="G15" s="29">
        <f>(IF(E15=0, "0.00",10-E15))+F15</f>
        <v>11.134</v>
      </c>
      <c r="H15" s="30">
        <f>RANK(G15, $G$2:$G$97, 0)</f>
        <v>16</v>
      </c>
      <c r="I15" s="15">
        <f>IFERROR((G15/'League Calculation'!B$3)*100, "")</f>
        <v>86.310077519379846</v>
      </c>
      <c r="J15" s="7"/>
      <c r="K15" s="7"/>
      <c r="L15" s="29">
        <f>(IF(J15=0, "0.00",10-J15))+K15</f>
        <v>0</v>
      </c>
      <c r="M15" s="30">
        <f>RANK(L15,$L$2:$L$997)</f>
        <v>19</v>
      </c>
      <c r="N15" s="15">
        <f>IFERROR((L15/'League Calculation'!H$3)*100, "")</f>
        <v>0</v>
      </c>
      <c r="O15" s="7">
        <v>2.65</v>
      </c>
      <c r="P15" s="7">
        <v>2.8</v>
      </c>
      <c r="Q15" s="29">
        <f>(IF(O15=0, "0.00",10-O15))+P15</f>
        <v>10.149999999999999</v>
      </c>
      <c r="R15" s="30">
        <f>RANK(Q15,$Q$2:$Q$997, 0)</f>
        <v>6</v>
      </c>
      <c r="S15" s="15">
        <f>IFERROR((Q15/'League Calculation'!I$3)*100, "")</f>
        <v>89.82300884955751</v>
      </c>
      <c r="T15" s="7">
        <v>0.875</v>
      </c>
      <c r="U15" s="7">
        <v>3</v>
      </c>
      <c r="V15" s="29">
        <f>(IF(T15=0, "0.00",10-T15))+U15</f>
        <v>12.125</v>
      </c>
      <c r="W15" s="30">
        <f>RANK(V15,$V$2:$V$997, 0)</f>
        <v>11</v>
      </c>
      <c r="X15" s="15">
        <f>IFERROR((V15/'League Calculation'!C$3)*100, "")</f>
        <v>93.033069899485923</v>
      </c>
      <c r="Y15" s="29">
        <f>E15+J15+O15+T15</f>
        <v>5.6909999999999998</v>
      </c>
      <c r="Z15" s="29">
        <f>F15+K15+P15+U15</f>
        <v>9.1</v>
      </c>
      <c r="AA15" s="29">
        <f>G15+L15+Q15+V15</f>
        <v>33.408999999999999</v>
      </c>
      <c r="AB15" s="30">
        <f>RANK(AA15,$AA$2:$AA$59997, 0)</f>
        <v>14</v>
      </c>
      <c r="AC15" s="15">
        <f>IFERROR((AA15/'League Calculation'!J$3)*100, "")</f>
        <v>90.701525764239548</v>
      </c>
    </row>
    <row r="16" spans="1:29" s="27" customFormat="1">
      <c r="A16" s="46" t="s">
        <v>183</v>
      </c>
      <c r="B16">
        <v>9</v>
      </c>
      <c r="C16" s="46" t="s">
        <v>245</v>
      </c>
      <c r="D16" s="68"/>
      <c r="E16" s="28">
        <v>2.4660000000000002</v>
      </c>
      <c r="F16" s="28">
        <v>3.6</v>
      </c>
      <c r="G16" s="29">
        <f>(IF(E16=0, "0.00",10-E16))+F16</f>
        <v>11.134</v>
      </c>
      <c r="H16" s="30">
        <f>RANK(G16, $G$2:$G$97, 0)</f>
        <v>16</v>
      </c>
      <c r="I16" s="15">
        <f>IFERROR((G16/'League Calculation'!B$3)*100, "")</f>
        <v>86.310077519379846</v>
      </c>
      <c r="J16" s="28"/>
      <c r="K16" s="28"/>
      <c r="L16" s="29">
        <f>(IF(J16=0, "0.00",10-J16))+K16</f>
        <v>0</v>
      </c>
      <c r="M16" s="30">
        <f>RANK(L16,$L$2:$L$997)</f>
        <v>19</v>
      </c>
      <c r="N16" s="15">
        <f>IFERROR((L16/'League Calculation'!H$3)*100, "")</f>
        <v>0</v>
      </c>
      <c r="O16" s="28">
        <v>1.8</v>
      </c>
      <c r="P16" s="28">
        <v>1.6</v>
      </c>
      <c r="Q16" s="29">
        <f>(IF(O16=0, "0.00",10-O16))+P16</f>
        <v>9.7999999999999989</v>
      </c>
      <c r="R16" s="30">
        <f>RANK(Q16,$Q$2:$Q$997, 0)</f>
        <v>9</v>
      </c>
      <c r="S16" s="15">
        <f>IFERROR((Q16/'League Calculation'!I$3)*100, "")</f>
        <v>86.725663716814154</v>
      </c>
      <c r="T16" s="28">
        <v>0.9</v>
      </c>
      <c r="U16" s="28">
        <v>3</v>
      </c>
      <c r="V16" s="29">
        <f>(IF(T16=0, "0.00",10-T16))+U16</f>
        <v>12.1</v>
      </c>
      <c r="W16" s="30">
        <f>RANK(V16,$V$2:$V$997, 0)</f>
        <v>14</v>
      </c>
      <c r="X16" s="15">
        <f>IFERROR((V16/'League Calculation'!C$3)*100, "")</f>
        <v>92.841249136806567</v>
      </c>
      <c r="Y16" s="29">
        <f>E16+J16+O16+T16</f>
        <v>5.1660000000000004</v>
      </c>
      <c r="Z16" s="29">
        <f>F16+K16+P16+U16</f>
        <v>8.1999999999999993</v>
      </c>
      <c r="AA16" s="29">
        <f>G16+L16+Q16+V16</f>
        <v>33.033999999999999</v>
      </c>
      <c r="AB16" s="30">
        <f>RANK(AA16,$AA$2:$AA$59997, 0)</f>
        <v>15</v>
      </c>
      <c r="AC16" s="15">
        <f>IFERROR((AA16/'League Calculation'!J$3)*100, "")</f>
        <v>89.68344464353585</v>
      </c>
    </row>
    <row r="17" spans="1:29" s="27" customFormat="1">
      <c r="A17" s="46" t="s">
        <v>185</v>
      </c>
      <c r="B17">
        <v>7</v>
      </c>
      <c r="C17" s="46" t="s">
        <v>243</v>
      </c>
      <c r="D17" s="68"/>
      <c r="E17" s="28">
        <v>1.8660000000000001</v>
      </c>
      <c r="F17" s="28">
        <v>3.4</v>
      </c>
      <c r="G17" s="29">
        <f>(IF(E17=0, "0.00",10-E17))+F17</f>
        <v>11.534000000000001</v>
      </c>
      <c r="H17" s="30">
        <f>RANK(G17, $G$2:$G$97, 0)</f>
        <v>11</v>
      </c>
      <c r="I17" s="15">
        <f>IFERROR((G17/'League Calculation'!B$3)*100, "")</f>
        <v>89.410852713178301</v>
      </c>
      <c r="J17" s="28"/>
      <c r="K17" s="28"/>
      <c r="L17" s="29">
        <f>(IF(J17=0, "0.00",10-J17))+K17</f>
        <v>0</v>
      </c>
      <c r="M17" s="30">
        <f>RANK(L17,$L$2:$L$997)</f>
        <v>19</v>
      </c>
      <c r="N17" s="15">
        <f>IFERROR((L17/'League Calculation'!H$3)*100, "")</f>
        <v>0</v>
      </c>
      <c r="O17" s="28">
        <v>2.2000000000000002</v>
      </c>
      <c r="P17" s="28">
        <v>1.6</v>
      </c>
      <c r="Q17" s="29">
        <f>(IF(O17=0, "0.00",10-O17))+P17</f>
        <v>9.4</v>
      </c>
      <c r="R17" s="30">
        <f>RANK(Q17,$Q$2:$Q$997, 0)</f>
        <v>10</v>
      </c>
      <c r="S17" s="15">
        <f>IFERROR((Q17/'League Calculation'!I$3)*100, "")</f>
        <v>83.185840707964601</v>
      </c>
      <c r="T17" s="28">
        <v>1.7</v>
      </c>
      <c r="U17" s="28">
        <v>3.4</v>
      </c>
      <c r="V17" s="29">
        <f>(IF(T17=0, "0.00",10-T17))+U17</f>
        <v>11.700000000000001</v>
      </c>
      <c r="W17" s="30">
        <f>RANK(V17,$V$2:$V$997, 0)</f>
        <v>21</v>
      </c>
      <c r="X17" s="15">
        <f>IFERROR((V17/'League Calculation'!C$3)*100, "")</f>
        <v>89.772116933936942</v>
      </c>
      <c r="Y17" s="29">
        <f>E17+J17+O17+T17</f>
        <v>5.7660000000000009</v>
      </c>
      <c r="Z17" s="29">
        <f>F17+K17+P17+U17</f>
        <v>8.4</v>
      </c>
      <c r="AA17" s="29">
        <f>G17+L17+Q17+V17</f>
        <v>32.634</v>
      </c>
      <c r="AB17" s="30">
        <f>RANK(AA17,$AA$2:$AA$59997, 0)</f>
        <v>16</v>
      </c>
      <c r="AC17" s="15">
        <f>IFERROR((AA17/'League Calculation'!J$3)*100, "")</f>
        <v>88.597491448118575</v>
      </c>
    </row>
    <row r="18" spans="1:29" s="27" customFormat="1">
      <c r="A18" s="46" t="s">
        <v>183</v>
      </c>
      <c r="B18">
        <v>10</v>
      </c>
      <c r="C18" s="46" t="s">
        <v>246</v>
      </c>
      <c r="D18" s="68"/>
      <c r="E18" s="28">
        <v>2.8</v>
      </c>
      <c r="F18" s="28">
        <v>3.2</v>
      </c>
      <c r="G18" s="29">
        <f>(IF(E18=0, "0.00",10-E18))+F18</f>
        <v>10.4</v>
      </c>
      <c r="H18" s="30">
        <f>RANK(G18, $G$2:$G$97, 0)</f>
        <v>23</v>
      </c>
      <c r="I18" s="15">
        <f>IFERROR((G18/'League Calculation'!B$3)*100, "")</f>
        <v>80.620155038759691</v>
      </c>
      <c r="J18" s="28"/>
      <c r="K18" s="28"/>
      <c r="L18" s="29">
        <f>(IF(J18=0, "0.00",10-J18))+K18</f>
        <v>0</v>
      </c>
      <c r="M18" s="30">
        <f>RANK(L18,$L$2:$L$997)</f>
        <v>19</v>
      </c>
      <c r="N18" s="15">
        <f>IFERROR((L18/'League Calculation'!H$3)*100, "")</f>
        <v>0</v>
      </c>
      <c r="O18" s="28">
        <v>1.5</v>
      </c>
      <c r="P18" s="28">
        <v>1.7</v>
      </c>
      <c r="Q18" s="29">
        <f>(IF(O18=0, "0.00",10-O18))+P18</f>
        <v>10.199999999999999</v>
      </c>
      <c r="R18" s="30">
        <f>RANK(Q18,$Q$2:$Q$997, 0)</f>
        <v>5</v>
      </c>
      <c r="S18" s="15">
        <f>IFERROR((Q18/'League Calculation'!I$3)*100, "")</f>
        <v>90.265486725663706</v>
      </c>
      <c r="T18" s="28">
        <v>1.8</v>
      </c>
      <c r="U18" s="28">
        <v>3</v>
      </c>
      <c r="V18" s="29">
        <f>(IF(T18=0, "0.00",10-T18))+U18</f>
        <v>11.2</v>
      </c>
      <c r="W18" s="30">
        <f>RANK(V18,$V$2:$V$997, 0)</f>
        <v>25</v>
      </c>
      <c r="X18" s="15">
        <f>IFERROR((V18/'League Calculation'!C$3)*100, "")</f>
        <v>85.935701680349879</v>
      </c>
      <c r="Y18" s="29">
        <f>E18+J18+O18+T18</f>
        <v>6.1</v>
      </c>
      <c r="Z18" s="29">
        <f>F18+K18+P18+U18</f>
        <v>7.9</v>
      </c>
      <c r="AA18" s="29">
        <f>G18+L18+Q18+V18</f>
        <v>31.8</v>
      </c>
      <c r="AB18" s="30">
        <f>RANK(AA18,$AA$2:$AA$59997, 0)</f>
        <v>17</v>
      </c>
      <c r="AC18" s="15">
        <f>IFERROR((AA18/'League Calculation'!J$3)*100, "")</f>
        <v>86.333279035673556</v>
      </c>
    </row>
    <row r="19" spans="1:29" s="27" customFormat="1">
      <c r="A19" s="67" t="s">
        <v>74</v>
      </c>
      <c r="B19">
        <v>23</v>
      </c>
      <c r="C19" s="67" t="s">
        <v>91</v>
      </c>
      <c r="D19" s="67"/>
      <c r="E19" s="5">
        <v>2.4660000000000002</v>
      </c>
      <c r="F19" s="5">
        <v>3.3</v>
      </c>
      <c r="G19" s="29">
        <f>(IF(E19=0, "0.00",10-E19))+F19</f>
        <v>10.834</v>
      </c>
      <c r="H19" s="30">
        <f>RANK(G19, $G$2:$G$97, 0)</f>
        <v>20</v>
      </c>
      <c r="I19" s="15">
        <f>IFERROR((G19/'League Calculation'!B$3)*100, "")</f>
        <v>83.984496124031011</v>
      </c>
      <c r="J19" s="7"/>
      <c r="K19" s="7"/>
      <c r="L19" s="29">
        <f>(IF(J19=0, "0.00",10-J19))+K19</f>
        <v>0</v>
      </c>
      <c r="M19" s="30">
        <f>RANK(L19,$L$2:$L$997)</f>
        <v>19</v>
      </c>
      <c r="N19" s="15">
        <f>IFERROR((L19/'League Calculation'!H$3)*100, "")</f>
        <v>0</v>
      </c>
      <c r="O19" s="7">
        <v>3</v>
      </c>
      <c r="P19" s="7">
        <v>1.6</v>
      </c>
      <c r="Q19" s="29">
        <f>(IF(O19=0, "0.00",10-O19))+P19</f>
        <v>8.6</v>
      </c>
      <c r="R19" s="30">
        <f>RANK(Q19,$Q$2:$Q$997, 0)</f>
        <v>14</v>
      </c>
      <c r="S19" s="15">
        <f>IFERROR((Q19/'League Calculation'!I$3)*100, "")</f>
        <v>76.106194690265482</v>
      </c>
      <c r="T19" s="7">
        <v>0.9</v>
      </c>
      <c r="U19" s="7">
        <v>3</v>
      </c>
      <c r="V19" s="29">
        <f>(IF(T19=0, "0.00",10-T19))+U19</f>
        <v>12.1</v>
      </c>
      <c r="W19" s="30">
        <f>RANK(V19,$V$2:$V$997, 0)</f>
        <v>14</v>
      </c>
      <c r="X19" s="15">
        <f>IFERROR((V19/'League Calculation'!C$3)*100, "")</f>
        <v>92.841249136806567</v>
      </c>
      <c r="Y19" s="29">
        <f>E19+J19+O19+T19</f>
        <v>6.3660000000000005</v>
      </c>
      <c r="Z19" s="29">
        <f>F19+K19+P19+U19</f>
        <v>7.9</v>
      </c>
      <c r="AA19" s="29">
        <f>G19+L19+Q19+V19</f>
        <v>31.533999999999999</v>
      </c>
      <c r="AB19" s="30">
        <f>RANK(AA19,$AA$2:$AA$59997, 0)</f>
        <v>18</v>
      </c>
      <c r="AC19" s="15">
        <f>IFERROR((AA19/'League Calculation'!J$3)*100, "")</f>
        <v>85.611120160721072</v>
      </c>
    </row>
    <row r="20" spans="1:29" s="27" customFormat="1">
      <c r="A20" s="46" t="s">
        <v>183</v>
      </c>
      <c r="B20">
        <v>11</v>
      </c>
      <c r="C20" s="46" t="s">
        <v>247</v>
      </c>
      <c r="D20" s="68"/>
      <c r="E20" s="28">
        <v>2.633</v>
      </c>
      <c r="F20" s="28">
        <v>3</v>
      </c>
      <c r="G20" s="29">
        <f>(IF(E20=0, "0.00",10-E20))+F20</f>
        <v>10.367000000000001</v>
      </c>
      <c r="H20" s="30">
        <f>RANK(G20, $G$2:$G$97, 0)</f>
        <v>24</v>
      </c>
      <c r="I20" s="15">
        <f>IFERROR((G20/'League Calculation'!B$3)*100, "")</f>
        <v>80.36434108527132</v>
      </c>
      <c r="J20" s="28"/>
      <c r="K20" s="28"/>
      <c r="L20" s="29">
        <f>(IF(J20=0, "0.00",10-J20))+K20</f>
        <v>0</v>
      </c>
      <c r="M20" s="30">
        <f>RANK(L20,$L$2:$L$997)</f>
        <v>19</v>
      </c>
      <c r="N20" s="15">
        <f>IFERROR((L20/'League Calculation'!H$3)*100, "")</f>
        <v>0</v>
      </c>
      <c r="O20" s="28">
        <v>1.7</v>
      </c>
      <c r="P20" s="28">
        <v>1.6</v>
      </c>
      <c r="Q20" s="29">
        <f>(IF(O20=0, "0.00",10-O20))+P20</f>
        <v>9.9</v>
      </c>
      <c r="R20" s="30">
        <f>RANK(Q20,$Q$2:$Q$997, 0)</f>
        <v>7</v>
      </c>
      <c r="S20" s="15">
        <f>IFERROR((Q20/'League Calculation'!I$3)*100, "")</f>
        <v>87.610619469026545</v>
      </c>
      <c r="T20" s="28">
        <v>1.9</v>
      </c>
      <c r="U20" s="28">
        <v>3</v>
      </c>
      <c r="V20" s="29">
        <f>(IF(T20=0, "0.00",10-T20))+U20</f>
        <v>11.1</v>
      </c>
      <c r="W20" s="30">
        <f>RANK(V20,$V$2:$V$997, 0)</f>
        <v>26</v>
      </c>
      <c r="X20" s="15">
        <f>IFERROR((V20/'League Calculation'!C$3)*100, "")</f>
        <v>85.16841862963247</v>
      </c>
      <c r="Y20" s="29">
        <f>E20+J20+O20+T20</f>
        <v>6.2330000000000005</v>
      </c>
      <c r="Z20" s="29">
        <f>F20+K20+P20+U20</f>
        <v>7.6</v>
      </c>
      <c r="AA20" s="29">
        <f>G20+L20+Q20+V20</f>
        <v>31.367000000000004</v>
      </c>
      <c r="AB20" s="30">
        <f>RANK(AA20,$AA$2:$AA$59997, 0)</f>
        <v>19</v>
      </c>
      <c r="AC20" s="15">
        <f>IFERROR((AA20/'League Calculation'!J$3)*100, "")</f>
        <v>85.157734701634368</v>
      </c>
    </row>
    <row r="21" spans="1:29">
      <c r="A21" s="46" t="s">
        <v>71</v>
      </c>
      <c r="B21">
        <v>1</v>
      </c>
      <c r="C21" s="46" t="s">
        <v>238</v>
      </c>
      <c r="D21" s="68"/>
      <c r="E21" s="28">
        <v>2.5329999999999999</v>
      </c>
      <c r="F21" s="28">
        <v>3.4</v>
      </c>
      <c r="G21" s="29">
        <f>(IF(E21=0, "0.00",10-E21))+F21</f>
        <v>10.867000000000001</v>
      </c>
      <c r="H21" s="30">
        <f>RANK(G21, $G$2:$G$97, 0)</f>
        <v>19</v>
      </c>
      <c r="I21" s="15">
        <f>IFERROR((G21/'League Calculation'!B$3)*100, "")</f>
        <v>84.240310077519382</v>
      </c>
      <c r="J21" s="28">
        <v>2.4660000000000002</v>
      </c>
      <c r="K21" s="28">
        <v>4.0999999999999996</v>
      </c>
      <c r="L21" s="29">
        <f>(IF(J21=0, "0.00",10-J21))+K21</f>
        <v>11.634</v>
      </c>
      <c r="M21" s="30">
        <f>RANK(L21,$L$2:$L$997)</f>
        <v>3</v>
      </c>
      <c r="N21" s="15">
        <f>IFERROR((L21/'League Calculation'!H$3)*100, "")</f>
        <v>93.072000000000003</v>
      </c>
      <c r="O21" s="28">
        <v>2.8</v>
      </c>
      <c r="P21" s="28">
        <v>1.6</v>
      </c>
      <c r="Q21" s="29">
        <f>(IF(O21=0, "0.00",10-O21))+P21</f>
        <v>8.8000000000000007</v>
      </c>
      <c r="R21" s="30">
        <f>RANK(Q21,$Q$2:$Q$997, 0)</f>
        <v>13</v>
      </c>
      <c r="S21" s="15">
        <f>IFERROR((Q21/'League Calculation'!I$3)*100, "")</f>
        <v>77.876106194690266</v>
      </c>
      <c r="T21" s="28">
        <v>0</v>
      </c>
      <c r="U21" s="28">
        <v>0</v>
      </c>
      <c r="V21" s="29">
        <f>(IF(T21=0, "0.00",10-T21))+U21</f>
        <v>0</v>
      </c>
      <c r="W21" s="30">
        <f>RANK(V21,$V$2:$V$997, 0)</f>
        <v>28</v>
      </c>
      <c r="X21" s="15">
        <f>IFERROR((V21/'League Calculation'!C$3)*100, "")</f>
        <v>0</v>
      </c>
      <c r="Y21" s="29">
        <f>E21+J21+O21+T21</f>
        <v>7.7990000000000004</v>
      </c>
      <c r="Z21" s="29">
        <f>F21+K21+P21+U21</f>
        <v>9.1</v>
      </c>
      <c r="AA21" s="29">
        <f>G21+L21+Q21+V21</f>
        <v>31.301000000000002</v>
      </c>
      <c r="AB21" s="30">
        <f>RANK(AA21,$AA$2:$AA$59997, 0)</f>
        <v>20</v>
      </c>
      <c r="AC21" s="15">
        <f>IFERROR((AA21/'League Calculation'!J$3)*100, "")</f>
        <v>84.978552424390514</v>
      </c>
    </row>
    <row r="22" spans="1:29">
      <c r="A22" s="46" t="s">
        <v>185</v>
      </c>
      <c r="B22">
        <v>18</v>
      </c>
      <c r="C22" s="46" t="s">
        <v>254</v>
      </c>
      <c r="D22" s="68"/>
      <c r="E22" s="28">
        <v>2.9329999999999998</v>
      </c>
      <c r="F22" s="28">
        <v>3.5</v>
      </c>
      <c r="G22" s="29">
        <f>(IF(E22=0, "0.00",10-E22))+F22</f>
        <v>10.567</v>
      </c>
      <c r="H22" s="30">
        <f>RANK(G22, $G$2:$G$97, 0)</f>
        <v>22</v>
      </c>
      <c r="I22" s="15">
        <f>IFERROR((G22/'League Calculation'!B$3)*100, "")</f>
        <v>81.914728682170548</v>
      </c>
      <c r="J22" s="28">
        <v>4.3</v>
      </c>
      <c r="K22" s="28">
        <v>2.7</v>
      </c>
      <c r="L22" s="29">
        <f>(IF(J22=0, "0.00",10-J22))+K22</f>
        <v>8.4</v>
      </c>
      <c r="M22" s="30">
        <f>RANK(L22,$L$2:$L$997)</f>
        <v>16</v>
      </c>
      <c r="N22" s="15">
        <f>IFERROR((L22/'League Calculation'!H$3)*100, "")</f>
        <v>67.2</v>
      </c>
      <c r="O22" s="28"/>
      <c r="P22" s="28"/>
      <c r="Q22" s="29">
        <f>(IF(O22=0, "0.00",10-O22))+P22</f>
        <v>0</v>
      </c>
      <c r="R22" s="30">
        <f>RANK(Q22,$Q$2:$Q$997, 0)</f>
        <v>16</v>
      </c>
      <c r="S22" s="15">
        <f>IFERROR((Q22/'League Calculation'!I$3)*100, "")</f>
        <v>0</v>
      </c>
      <c r="T22" s="28">
        <v>0.72499999999999998</v>
      </c>
      <c r="U22" s="28">
        <v>3</v>
      </c>
      <c r="V22" s="29">
        <f>(IF(T22=0, "0.00",10-T22))+U22</f>
        <v>12.275</v>
      </c>
      <c r="W22" s="30">
        <f>RANK(V22,$V$2:$V$997, 0)</f>
        <v>8</v>
      </c>
      <c r="X22" s="15">
        <f>IFERROR((V22/'League Calculation'!C$3)*100, "")</f>
        <v>94.183994475562045</v>
      </c>
      <c r="Y22" s="29">
        <f>E22+J22+O22+T22</f>
        <v>7.9579999999999993</v>
      </c>
      <c r="Z22" s="29">
        <f>F22+K22+P22+U22</f>
        <v>9.1999999999999993</v>
      </c>
      <c r="AA22" s="29">
        <f>G22+L22+Q22+V22</f>
        <v>31.241999999999997</v>
      </c>
      <c r="AB22" s="30">
        <f>RANK(AA22,$AA$2:$AA$59997, 0)</f>
        <v>21</v>
      </c>
      <c r="AC22" s="15">
        <f>IFERROR((AA22/'League Calculation'!J$3)*100, "")</f>
        <v>84.818374328066454</v>
      </c>
    </row>
    <row r="23" spans="1:29">
      <c r="A23" s="67" t="s">
        <v>182</v>
      </c>
      <c r="B23">
        <v>30</v>
      </c>
      <c r="C23" s="67" t="s">
        <v>263</v>
      </c>
      <c r="D23" s="67"/>
      <c r="E23" s="5">
        <v>2</v>
      </c>
      <c r="F23" s="5">
        <v>3.4</v>
      </c>
      <c r="G23" s="29">
        <f>(IF(E23=0, "0.00",10-E23))+F23</f>
        <v>11.4</v>
      </c>
      <c r="H23" s="30">
        <f>RANK(G23, $G$2:$G$97, 0)</f>
        <v>15</v>
      </c>
      <c r="I23" s="15">
        <f>IFERROR((G23/'League Calculation'!B$3)*100, "")</f>
        <v>88.372093023255815</v>
      </c>
      <c r="J23" s="7">
        <v>5.3</v>
      </c>
      <c r="K23" s="7">
        <v>2.7</v>
      </c>
      <c r="L23" s="29">
        <f>(IF(J23=0, "0.00",10-J23))+K23</f>
        <v>7.4</v>
      </c>
      <c r="M23" s="30">
        <f>RANK(L23,$L$2:$L$997)</f>
        <v>18</v>
      </c>
      <c r="N23" s="15">
        <f>IFERROR((L23/'League Calculation'!H$3)*100, "")</f>
        <v>59.20000000000001</v>
      </c>
      <c r="Q23" s="29">
        <f>(IF(O23=0, "0.00",10-O23))+P23</f>
        <v>0</v>
      </c>
      <c r="R23" s="30">
        <f>RANK(Q23,$Q$2:$Q$997, 0)</f>
        <v>16</v>
      </c>
      <c r="S23" s="15">
        <f>IFERROR((Q23/'League Calculation'!I$3)*100, "")</f>
        <v>0</v>
      </c>
      <c r="T23" s="7">
        <v>0.65</v>
      </c>
      <c r="U23" s="7">
        <v>3</v>
      </c>
      <c r="V23" s="29">
        <f>(IF(T23=0, "0.00",10-T23))+U23</f>
        <v>12.35</v>
      </c>
      <c r="W23" s="30">
        <f>RANK(V23,$V$2:$V$997, 0)</f>
        <v>5</v>
      </c>
      <c r="X23" s="15">
        <f>IFERROR((V23/'League Calculation'!C$3)*100, "")</f>
        <v>94.759456763600099</v>
      </c>
      <c r="Y23" s="29">
        <f>E23+J23+O23+T23</f>
        <v>7.95</v>
      </c>
      <c r="Z23" s="29">
        <f>F23+K23+P23+U23</f>
        <v>9.1</v>
      </c>
      <c r="AA23" s="29">
        <f>G23+L23+Q23+V23</f>
        <v>31.15</v>
      </c>
      <c r="AB23" s="30">
        <f>RANK(AA23,$AA$2:$AA$59997, 0)</f>
        <v>22</v>
      </c>
      <c r="AC23" s="15">
        <f>IFERROR((AA23/'League Calculation'!J$3)*100, "")</f>
        <v>84.568605093120482</v>
      </c>
    </row>
    <row r="24" spans="1:29">
      <c r="A24" s="46" t="s">
        <v>185</v>
      </c>
      <c r="B24">
        <v>16</v>
      </c>
      <c r="C24" s="46" t="s">
        <v>252</v>
      </c>
      <c r="D24" s="68"/>
      <c r="E24" s="28">
        <v>1.966</v>
      </c>
      <c r="F24" s="28">
        <v>1.9</v>
      </c>
      <c r="G24" s="29">
        <f>(IF(E24=0, "0.00",10-E24))+F24</f>
        <v>9.9340000000000011</v>
      </c>
      <c r="H24" s="30">
        <f>RANK(G24, $G$2:$G$97, 0)</f>
        <v>26</v>
      </c>
      <c r="I24" s="15">
        <f>IFERROR((G24/'League Calculation'!B$3)*100, "")</f>
        <v>77.007751937984509</v>
      </c>
      <c r="J24" s="28">
        <v>4</v>
      </c>
      <c r="K24" s="28">
        <v>2.7</v>
      </c>
      <c r="L24" s="29">
        <f>(IF(J24=0, "0.00",10-J24))+K24</f>
        <v>8.6999999999999993</v>
      </c>
      <c r="M24" s="30">
        <f>RANK(L24,$L$2:$L$997)</f>
        <v>14</v>
      </c>
      <c r="N24" s="15">
        <f>IFERROR((L24/'League Calculation'!H$3)*100, "")</f>
        <v>69.599999999999994</v>
      </c>
      <c r="O24" s="28"/>
      <c r="P24" s="28"/>
      <c r="Q24" s="29">
        <f>(IF(O24=0, "0.00",10-O24))+P24</f>
        <v>0</v>
      </c>
      <c r="R24" s="30">
        <f>RANK(Q24,$Q$2:$Q$997, 0)</f>
        <v>16</v>
      </c>
      <c r="S24" s="15">
        <f>IFERROR((Q24/'League Calculation'!I$3)*100, "")</f>
        <v>0</v>
      </c>
      <c r="T24" s="28">
        <v>0.9</v>
      </c>
      <c r="U24" s="28">
        <v>3</v>
      </c>
      <c r="V24" s="29">
        <f>(IF(T24=0, "0.00",10-T24))+U24</f>
        <v>12.1</v>
      </c>
      <c r="W24" s="30">
        <f>RANK(V24,$V$2:$V$997, 0)</f>
        <v>14</v>
      </c>
      <c r="X24" s="15">
        <f>IFERROR((V24/'League Calculation'!C$3)*100, "")</f>
        <v>92.841249136806567</v>
      </c>
      <c r="Y24" s="29">
        <f>E24+J24+O24+T24</f>
        <v>6.8660000000000005</v>
      </c>
      <c r="Z24" s="29">
        <f>F24+K24+P24+U24</f>
        <v>7.6</v>
      </c>
      <c r="AA24" s="29">
        <f>G24+L24+Q24+V24</f>
        <v>30.734000000000002</v>
      </c>
      <c r="AB24" s="30">
        <f>RANK(AA24,$AA$2:$AA$59997, 0)</f>
        <v>23</v>
      </c>
      <c r="AC24" s="15">
        <f>IFERROR((AA24/'League Calculation'!J$3)*100, "")</f>
        <v>83.439213769886507</v>
      </c>
    </row>
    <row r="25" spans="1:29">
      <c r="A25" s="46" t="s">
        <v>236</v>
      </c>
      <c r="B25">
        <v>19</v>
      </c>
      <c r="C25" s="46" t="s">
        <v>255</v>
      </c>
      <c r="D25" s="68"/>
      <c r="E25" s="28">
        <v>3.6659999999999999</v>
      </c>
      <c r="F25" s="28">
        <v>4.3</v>
      </c>
      <c r="G25" s="29">
        <f>(IF(E25=0, "0.00",10-E25))+F25</f>
        <v>10.634</v>
      </c>
      <c r="H25" s="30">
        <f>RANK(G25, $G$2:$G$97, 0)</f>
        <v>21</v>
      </c>
      <c r="I25" s="15">
        <f>IFERROR((G25/'League Calculation'!B$3)*100, "")</f>
        <v>82.434108527131784</v>
      </c>
      <c r="J25" s="7">
        <v>3.7</v>
      </c>
      <c r="K25" s="7">
        <v>2.8</v>
      </c>
      <c r="L25" s="29">
        <f>(IF(J25=0, "0.00",10-J25))+K25</f>
        <v>9.1</v>
      </c>
      <c r="M25" s="30">
        <f>RANK(L25,$L$2:$L$997)</f>
        <v>11</v>
      </c>
      <c r="N25" s="15">
        <f>IFERROR((L25/'League Calculation'!H$3)*100, "")</f>
        <v>72.8</v>
      </c>
      <c r="Q25" s="29">
        <f>(IF(O25=0, "0.00",10-O25))+P25</f>
        <v>0</v>
      </c>
      <c r="R25" s="30">
        <f>RANK(Q25,$Q$2:$Q$997, 0)</f>
        <v>16</v>
      </c>
      <c r="S25" s="15">
        <f>IFERROR((Q25/'League Calculation'!I$3)*100, "")</f>
        <v>0</v>
      </c>
      <c r="T25" s="7">
        <v>1.425</v>
      </c>
      <c r="U25" s="7">
        <v>2.4</v>
      </c>
      <c r="V25" s="29">
        <f>(IF(T25=0, "0.00",10-T25))+U25</f>
        <v>10.975</v>
      </c>
      <c r="W25" s="30">
        <f>RANK(V25,$V$2:$V$997, 0)</f>
        <v>27</v>
      </c>
      <c r="X25" s="15">
        <f>IFERROR((V25/'League Calculation'!C$3)*100, "")</f>
        <v>84.209314816235718</v>
      </c>
      <c r="Y25" s="29">
        <f>E25+J25+O25+T25</f>
        <v>8.7910000000000004</v>
      </c>
      <c r="Z25" s="29">
        <f>F25+K25+P25+U25</f>
        <v>9.5</v>
      </c>
      <c r="AA25" s="29">
        <f>G25+L25+Q25+V25</f>
        <v>30.709000000000003</v>
      </c>
      <c r="AB25" s="30">
        <f>RANK(AA25,$AA$2:$AA$59997, 0)</f>
        <v>24</v>
      </c>
      <c r="AC25" s="15">
        <f>IFERROR((AA25/'League Calculation'!J$3)*100, "")</f>
        <v>83.371341695172944</v>
      </c>
    </row>
    <row r="26" spans="1:29">
      <c r="A26" s="46" t="s">
        <v>71</v>
      </c>
      <c r="B26">
        <v>14</v>
      </c>
      <c r="C26" s="46" t="s">
        <v>250</v>
      </c>
      <c r="D26" s="68"/>
      <c r="E26" s="28">
        <v>3.5</v>
      </c>
      <c r="F26" s="28">
        <v>3.4</v>
      </c>
      <c r="G26" s="29">
        <f>(IF(E26=0, "0.00",10-E26))+F26</f>
        <v>9.9</v>
      </c>
      <c r="H26" s="30">
        <f>RANK(G26, $G$2:$G$97, 0)</f>
        <v>27</v>
      </c>
      <c r="I26" s="15">
        <f>IFERROR((G26/'League Calculation'!B$3)*100, "")</f>
        <v>76.744186046511629</v>
      </c>
      <c r="J26" s="28">
        <v>4.5999999999999996</v>
      </c>
      <c r="K26" s="28">
        <v>2.2000000000000002</v>
      </c>
      <c r="L26" s="29">
        <f>(IF(J26=0, "0.00",10-J26))+K26</f>
        <v>7.6000000000000005</v>
      </c>
      <c r="M26" s="30">
        <f>RANK(L26,$L$2:$L$997)</f>
        <v>17</v>
      </c>
      <c r="N26" s="15">
        <f>IFERROR((L26/'League Calculation'!H$3)*100, "")</f>
        <v>60.800000000000011</v>
      </c>
      <c r="O26" s="28"/>
      <c r="P26" s="28"/>
      <c r="Q26" s="29">
        <f>(IF(O26=0, "0.00",10-O26))+P26</f>
        <v>0</v>
      </c>
      <c r="R26" s="30">
        <f>RANK(Q26,$Q$2:$Q$997, 0)</f>
        <v>16</v>
      </c>
      <c r="S26" s="15">
        <f>IFERROR((Q26/'League Calculation'!I$3)*100, "")</f>
        <v>0</v>
      </c>
      <c r="T26" s="28">
        <v>1.075</v>
      </c>
      <c r="U26" s="28">
        <v>3.4</v>
      </c>
      <c r="V26" s="29">
        <f>(IF(T26=0, "0.00",10-T26))+U26</f>
        <v>12.325000000000001</v>
      </c>
      <c r="W26" s="30">
        <f>RANK(V26,$V$2:$V$997, 0)</f>
        <v>6</v>
      </c>
      <c r="X26" s="15">
        <f>IFERROR((V26/'League Calculation'!C$3)*100, "")</f>
        <v>94.567636000920757</v>
      </c>
      <c r="Y26" s="29">
        <f>E26+J26+O26+T26</f>
        <v>9.1749999999999989</v>
      </c>
      <c r="Z26" s="29">
        <f>F26+K26+P26+U26</f>
        <v>9</v>
      </c>
      <c r="AA26" s="29">
        <f>G26+L26+Q26+V26</f>
        <v>29.825000000000003</v>
      </c>
      <c r="AB26" s="30">
        <f>RANK(AA26,$AA$2:$AA$59997, 0)</f>
        <v>25</v>
      </c>
      <c r="AC26" s="15">
        <f>IFERROR((AA26/'League Calculation'!J$3)*100, "")</f>
        <v>80.971385133300757</v>
      </c>
    </row>
    <row r="27" spans="1:29">
      <c r="A27" s="46" t="s">
        <v>75</v>
      </c>
      <c r="B27">
        <v>5</v>
      </c>
      <c r="C27" s="46" t="s">
        <v>241</v>
      </c>
      <c r="D27" s="68"/>
      <c r="E27" s="28">
        <v>0</v>
      </c>
      <c r="F27" s="28">
        <v>0</v>
      </c>
      <c r="G27" s="29">
        <f>(IF(E27=0, "0.00",10-E27))+F27</f>
        <v>0</v>
      </c>
      <c r="H27" s="30">
        <f>RANK(G27, $G$2:$G$97, 0)</f>
        <v>30</v>
      </c>
      <c r="I27" s="15">
        <f>IFERROR((G27/'League Calculation'!B$3)*100, "")</f>
        <v>0</v>
      </c>
      <c r="J27" s="28">
        <v>3.2330000000000001</v>
      </c>
      <c r="K27" s="28">
        <v>2</v>
      </c>
      <c r="L27" s="29">
        <f>(IF(J27=0, "0.00",10-J27))+K27</f>
        <v>8.7669999999999995</v>
      </c>
      <c r="M27" s="30">
        <f>RANK(L27,$L$2:$L$997)</f>
        <v>13</v>
      </c>
      <c r="N27" s="15">
        <f>IFERROR((L27/'League Calculation'!H$3)*100, "")</f>
        <v>70.135999999999996</v>
      </c>
      <c r="O27" s="28">
        <v>2.7</v>
      </c>
      <c r="P27" s="28">
        <v>1.6</v>
      </c>
      <c r="Q27" s="29">
        <f>(IF(O27=0, "0.00",10-O27))+P27</f>
        <v>8.9</v>
      </c>
      <c r="R27" s="30">
        <f>RANK(Q27,$Q$2:$Q$997, 0)</f>
        <v>12</v>
      </c>
      <c r="S27" s="15">
        <f>IFERROR((Q27/'League Calculation'!I$3)*100, "")</f>
        <v>78.761061946902657</v>
      </c>
      <c r="T27" s="28">
        <v>1.3</v>
      </c>
      <c r="U27" s="28">
        <v>3</v>
      </c>
      <c r="V27" s="29">
        <f>(IF(T27=0, "0.00",10-T27))+U27</f>
        <v>11.7</v>
      </c>
      <c r="W27" s="30">
        <f>RANK(V27,$V$2:$V$997, 0)</f>
        <v>22</v>
      </c>
      <c r="X27" s="15">
        <f>IFERROR((V27/'League Calculation'!C$3)*100, "")</f>
        <v>89.772116933936928</v>
      </c>
      <c r="Y27" s="29">
        <f>E27+J27+O27+T27</f>
        <v>7.2329999999999997</v>
      </c>
      <c r="Z27" s="29">
        <f>F27+K27+P27+U27</f>
        <v>6.6</v>
      </c>
      <c r="AA27" s="29">
        <f>G27+L27+Q27+V27</f>
        <v>29.367000000000001</v>
      </c>
      <c r="AB27" s="30">
        <f>RANK(AA27,$AA$2:$AA$59997, 0)</f>
        <v>26</v>
      </c>
      <c r="AC27" s="15">
        <f>IFERROR((AA27/'League Calculation'!J$3)*100, "")</f>
        <v>79.727968724547964</v>
      </c>
    </row>
    <row r="28" spans="1:29">
      <c r="A28" s="67" t="s">
        <v>125</v>
      </c>
      <c r="B28">
        <v>27</v>
      </c>
      <c r="C28" s="67" t="s">
        <v>144</v>
      </c>
      <c r="D28" s="67"/>
      <c r="E28" s="5">
        <v>2.9329999999999998</v>
      </c>
      <c r="F28" s="5">
        <v>3</v>
      </c>
      <c r="G28" s="29">
        <f>(IF(E28=0, "0.00",10-E28))+F28</f>
        <v>10.067</v>
      </c>
      <c r="H28" s="30">
        <f>RANK(G28, $G$2:$G$97, 0)</f>
        <v>25</v>
      </c>
      <c r="I28" s="15">
        <f>IFERROR((G28/'League Calculation'!B$3)*100, "")</f>
        <v>78.038759689922472</v>
      </c>
      <c r="L28" s="29">
        <f>(IF(J28=0, "0.00",10-J28))+K28</f>
        <v>0</v>
      </c>
      <c r="M28" s="30">
        <f>RANK(L28,$L$2:$L$997)</f>
        <v>19</v>
      </c>
      <c r="N28" s="15">
        <f>IFERROR((L28/'League Calculation'!H$3)*100, "")</f>
        <v>0</v>
      </c>
      <c r="O28" s="7">
        <v>6</v>
      </c>
      <c r="P28" s="7">
        <v>2.7</v>
      </c>
      <c r="Q28" s="29">
        <f>(IF(O28=0, "0.00",10-O28))+P28</f>
        <v>6.7</v>
      </c>
      <c r="R28" s="30">
        <f>RANK(Q28,$Q$2:$Q$997, 0)</f>
        <v>15</v>
      </c>
      <c r="S28" s="15">
        <f>IFERROR((Q28/'League Calculation'!I$3)*100, "")</f>
        <v>59.292035398230091</v>
      </c>
      <c r="T28" s="7">
        <v>0.93300000000000005</v>
      </c>
      <c r="U28" s="7">
        <v>2.4</v>
      </c>
      <c r="V28" s="29">
        <f>(IF(T28=0, "0.00",10-T28))+U28</f>
        <v>11.467000000000001</v>
      </c>
      <c r="W28" s="30">
        <f>RANK(V28,$V$2:$V$997, 0)</f>
        <v>24</v>
      </c>
      <c r="X28" s="15">
        <f>IFERROR((V28/'League Calculation'!C$3)*100, "")</f>
        <v>87.984347425765378</v>
      </c>
      <c r="Y28" s="29">
        <f>E28+J28+O28+T28</f>
        <v>9.8659999999999997</v>
      </c>
      <c r="Z28" s="29">
        <f>F28+K28+P28+U28</f>
        <v>8.1</v>
      </c>
      <c r="AA28" s="29">
        <f>G28+L28+Q28+V28</f>
        <v>28.234000000000002</v>
      </c>
      <c r="AB28" s="30">
        <f>RANK(AA28,$AA$2:$AA$59997, 0)</f>
        <v>27</v>
      </c>
      <c r="AC28" s="15">
        <f>IFERROR((AA28/'League Calculation'!J$3)*100, "")</f>
        <v>76.652006298528534</v>
      </c>
    </row>
    <row r="29" spans="1:29">
      <c r="A29" s="67" t="s">
        <v>189</v>
      </c>
      <c r="B29">
        <v>40</v>
      </c>
      <c r="C29" s="67" t="s">
        <v>272</v>
      </c>
      <c r="D29" s="67"/>
      <c r="E29" s="5">
        <v>1.8</v>
      </c>
      <c r="F29" s="5">
        <v>4.2</v>
      </c>
      <c r="G29" s="29">
        <f>(IF(E29=0, "0.00",10-E29))+F29</f>
        <v>12.399999999999999</v>
      </c>
      <c r="H29" s="30">
        <f>RANK(G29, $G$2:$G$97, 0)</f>
        <v>3</v>
      </c>
      <c r="I29" s="15">
        <f>IFERROR((G29/'League Calculation'!B$3)*100, "")</f>
        <v>96.124031007751924</v>
      </c>
      <c r="J29" s="7">
        <v>0</v>
      </c>
      <c r="K29" s="7">
        <v>0</v>
      </c>
      <c r="L29" s="29">
        <f>(IF(J29=0, "0.00",10-J29))+K29</f>
        <v>0</v>
      </c>
      <c r="M29" s="30">
        <f>RANK(L29,$L$2:$L$997)</f>
        <v>19</v>
      </c>
      <c r="N29" s="15">
        <f>IFERROR((L29/'League Calculation'!H$3)*100, "")</f>
        <v>0</v>
      </c>
      <c r="Q29" s="29">
        <f>(IF(O29=0, "0.00",10-O29))+P29</f>
        <v>0</v>
      </c>
      <c r="R29" s="30">
        <f>RANK(Q29,$Q$2:$Q$997, 0)</f>
        <v>16</v>
      </c>
      <c r="S29" s="15">
        <f>IFERROR((Q29/'League Calculation'!I$3)*100, "")</f>
        <v>0</v>
      </c>
      <c r="T29" s="7">
        <v>0.97499999999999998</v>
      </c>
      <c r="U29" s="7">
        <v>3.4</v>
      </c>
      <c r="V29" s="29">
        <f>(IF(T29=0, "0.00",10-T29))+U29</f>
        <v>12.425000000000001</v>
      </c>
      <c r="W29" s="30">
        <f>RANK(V29,$V$2:$V$997, 0)</f>
        <v>3</v>
      </c>
      <c r="X29" s="15">
        <f>IFERROR((V29/'League Calculation'!C$3)*100, "")</f>
        <v>95.334919051638153</v>
      </c>
      <c r="Y29" s="29">
        <f>E29+J29+O29+T29</f>
        <v>2.7749999999999999</v>
      </c>
      <c r="Z29" s="29">
        <f>F29+K29+P29+U29</f>
        <v>7.6</v>
      </c>
      <c r="AA29" s="29">
        <f>G29+L29+Q29+V29</f>
        <v>24.824999999999999</v>
      </c>
      <c r="AB29" s="30">
        <f>RANK(AA29,$AA$2:$AA$59997, 0)</f>
        <v>28</v>
      </c>
      <c r="AC29" s="15">
        <f>IFERROR((AA29/'League Calculation'!J$3)*100, "")</f>
        <v>67.396970190584781</v>
      </c>
    </row>
    <row r="30" spans="1:29">
      <c r="A30" s="67" t="s">
        <v>183</v>
      </c>
      <c r="B30">
        <v>34</v>
      </c>
      <c r="C30" s="67" t="s">
        <v>267</v>
      </c>
      <c r="D30" s="67"/>
      <c r="E30" s="5">
        <v>7.5</v>
      </c>
      <c r="F30" s="5">
        <v>0.7</v>
      </c>
      <c r="G30" s="29">
        <f>(IF(E30=0, "0.00",10-E30))+F30</f>
        <v>3.2</v>
      </c>
      <c r="H30" s="30">
        <f>RANK(G30, $G$2:$G$97, 0)</f>
        <v>29</v>
      </c>
      <c r="I30" s="15">
        <f>IFERROR((G30/'League Calculation'!B$3)*100, "")</f>
        <v>24.806201550387598</v>
      </c>
      <c r="J30" s="7">
        <v>3.2</v>
      </c>
      <c r="K30" s="7">
        <v>2.2999999999999998</v>
      </c>
      <c r="L30" s="29">
        <f>(IF(J30=0, "0.00",10-J30))+K30</f>
        <v>9.1</v>
      </c>
      <c r="M30" s="30">
        <f>RANK(L30,$L$2:$L$997)</f>
        <v>11</v>
      </c>
      <c r="N30" s="15">
        <f>IFERROR((L30/'League Calculation'!H$3)*100, "")</f>
        <v>72.8</v>
      </c>
      <c r="Q30" s="29">
        <f>(IF(O30=0, "0.00",10-O30))+P30</f>
        <v>0</v>
      </c>
      <c r="R30" s="30">
        <f>RANK(Q30,$Q$2:$Q$997, 0)</f>
        <v>16</v>
      </c>
      <c r="S30" s="15">
        <f>IFERROR((Q30/'League Calculation'!I$3)*100, "")</f>
        <v>0</v>
      </c>
      <c r="T30" s="7">
        <v>0.72499999999999998</v>
      </c>
      <c r="U30" s="7">
        <v>3</v>
      </c>
      <c r="V30" s="29">
        <f>(IF(T30=0, "0.00",10-T30))+U30</f>
        <v>12.275</v>
      </c>
      <c r="W30" s="30">
        <f>RANK(V30,$V$2:$V$997, 0)</f>
        <v>8</v>
      </c>
      <c r="X30" s="15">
        <f>IFERROR((V30/'League Calculation'!C$3)*100, "")</f>
        <v>94.183994475562045</v>
      </c>
      <c r="Y30" s="29">
        <f>E30+J30+O30+T30</f>
        <v>11.424999999999999</v>
      </c>
      <c r="Z30" s="29">
        <f>F30+K30+P30+U30</f>
        <v>6</v>
      </c>
      <c r="AA30" s="29">
        <f>G30+L30+Q30+V30</f>
        <v>24.575000000000003</v>
      </c>
      <c r="AB30" s="30">
        <f>RANK(AA30,$AA$2:$AA$59997, 0)</f>
        <v>29</v>
      </c>
      <c r="AC30" s="15">
        <f>IFERROR((AA30/'League Calculation'!J$3)*100, "")</f>
        <v>66.718249443448983</v>
      </c>
    </row>
    <row r="31" spans="1:29">
      <c r="A31" s="67" t="s">
        <v>74</v>
      </c>
      <c r="B31">
        <v>35</v>
      </c>
      <c r="C31" s="67" t="s">
        <v>268</v>
      </c>
      <c r="D31" s="67"/>
      <c r="E31" s="5">
        <v>1.5329999999999999</v>
      </c>
      <c r="F31" s="5">
        <v>3.1</v>
      </c>
      <c r="G31" s="29">
        <f>(IF(E31=0, "0.00",10-E31))+F31</f>
        <v>11.567</v>
      </c>
      <c r="H31" s="30">
        <f>RANK(G31, $G$2:$G$97, 0)</f>
        <v>10</v>
      </c>
      <c r="I31" s="15">
        <f>IFERROR((G31/'League Calculation'!B$3)*100, "")</f>
        <v>89.666666666666657</v>
      </c>
      <c r="J31" s="7">
        <v>3</v>
      </c>
      <c r="K31" s="7">
        <v>1.5</v>
      </c>
      <c r="L31" s="29">
        <f>(IF(J31=0, "0.00",10-J31))+K31</f>
        <v>8.5</v>
      </c>
      <c r="M31" s="30">
        <f>RANK(L31,$L$2:$L$997)</f>
        <v>15</v>
      </c>
      <c r="N31" s="15">
        <f>IFERROR((L31/'League Calculation'!H$3)*100, "")</f>
        <v>68</v>
      </c>
      <c r="Q31" s="29">
        <f>(IF(O31=0, "0.00",10-O31))+P31</f>
        <v>0</v>
      </c>
      <c r="R31" s="30">
        <f>RANK(Q31,$Q$2:$Q$997, 0)</f>
        <v>16</v>
      </c>
      <c r="S31" s="15">
        <f>IFERROR((Q31/'League Calculation'!I$3)*100, "")</f>
        <v>0</v>
      </c>
      <c r="T31" s="7">
        <v>0</v>
      </c>
      <c r="U31" s="7">
        <v>0</v>
      </c>
      <c r="V31" s="29">
        <f>(IF(T31=0, "0.00",10-T31))+U31</f>
        <v>0</v>
      </c>
      <c r="W31" s="30">
        <f>RANK(V31,$V$2:$V$997, 0)</f>
        <v>28</v>
      </c>
      <c r="X31" s="15">
        <f>IFERROR((V31/'League Calculation'!C$3)*100, "")</f>
        <v>0</v>
      </c>
      <c r="Y31" s="29">
        <f>E31+J31+O31+T31</f>
        <v>4.5329999999999995</v>
      </c>
      <c r="Z31" s="29">
        <f>F31+K31+P31+U31</f>
        <v>4.5999999999999996</v>
      </c>
      <c r="AA31" s="29">
        <f>G31+L31+Q31+V31</f>
        <v>20.067</v>
      </c>
      <c r="AB31" s="30">
        <f>RANK(AA31,$AA$2:$AA$59997, 0)</f>
        <v>30</v>
      </c>
      <c r="AC31" s="15">
        <f>IFERROR((AA31/'League Calculation'!J$3)*100, "")</f>
        <v>54.479556931096262</v>
      </c>
    </row>
    <row r="32" spans="1:29">
      <c r="A32" s="46" t="s">
        <v>75</v>
      </c>
      <c r="B32">
        <v>6</v>
      </c>
      <c r="C32" s="46" t="s">
        <v>242</v>
      </c>
      <c r="D32" s="68"/>
      <c r="E32" s="28">
        <v>0</v>
      </c>
      <c r="F32" s="28">
        <v>0</v>
      </c>
      <c r="G32" s="29">
        <f>(IF(E32=0, "0.00",10-E32))+F32</f>
        <v>0</v>
      </c>
      <c r="H32" s="30">
        <f>RANK(G32, $G$2:$G$97, 0)</f>
        <v>30</v>
      </c>
      <c r="I32" s="15">
        <f>IFERROR((G32/'League Calculation'!B$3)*100, "")</f>
        <v>0</v>
      </c>
      <c r="J32" s="28">
        <v>0</v>
      </c>
      <c r="K32" s="28">
        <v>0</v>
      </c>
      <c r="L32" s="29">
        <f>(IF(J32=0, "0.00",10-J32))+K32</f>
        <v>0</v>
      </c>
      <c r="M32" s="30">
        <f>RANK(L32,$L$2:$L$997)</f>
        <v>19</v>
      </c>
      <c r="N32" s="15">
        <f>IFERROR((L32/'League Calculation'!H$3)*100, "")</f>
        <v>0</v>
      </c>
      <c r="O32" s="28">
        <v>2.4</v>
      </c>
      <c r="P32" s="28">
        <v>1.6</v>
      </c>
      <c r="Q32" s="29">
        <f>(IF(O32=0, "0.00",10-O32))+P32</f>
        <v>9.1999999999999993</v>
      </c>
      <c r="R32" s="30">
        <f>RANK(Q32,$Q$2:$Q$997, 0)</f>
        <v>11</v>
      </c>
      <c r="S32" s="15">
        <f>IFERROR((Q32/'League Calculation'!I$3)*100, "")</f>
        <v>81.415929203539818</v>
      </c>
      <c r="T32" s="28">
        <v>0</v>
      </c>
      <c r="U32" s="28">
        <v>0</v>
      </c>
      <c r="V32" s="29">
        <f>(IF(T32=0, "0.00",10-T32))+U32</f>
        <v>0</v>
      </c>
      <c r="W32" s="30">
        <f>RANK(V32,$V$2:$V$997, 0)</f>
        <v>28</v>
      </c>
      <c r="X32" s="15">
        <f>IFERROR((V32/'League Calculation'!C$3)*100, "")</f>
        <v>0</v>
      </c>
      <c r="Y32" s="29">
        <f>E32+J32+O32+T32</f>
        <v>2.4</v>
      </c>
      <c r="Z32" s="29">
        <f>F32+K32+P32+U32</f>
        <v>1.6</v>
      </c>
      <c r="AA32" s="29">
        <f>G32+L32+Q32+V32</f>
        <v>9.1999999999999993</v>
      </c>
      <c r="AB32" s="30">
        <f>RANK(AA32,$AA$2:$AA$59997, 0)</f>
        <v>31</v>
      </c>
      <c r="AC32" s="15">
        <f>IFERROR((AA32/'League Calculation'!J$3)*100, "")</f>
        <v>24.976923494597379</v>
      </c>
    </row>
    <row r="33" spans="1:29">
      <c r="A33" s="46" t="s">
        <v>183</v>
      </c>
      <c r="B33">
        <v>3</v>
      </c>
      <c r="C33" s="46" t="s">
        <v>240</v>
      </c>
      <c r="D33" s="68"/>
      <c r="E33" s="28">
        <v>0</v>
      </c>
      <c r="F33" s="28">
        <v>0</v>
      </c>
      <c r="G33" s="29">
        <f>(IF(E33=0, "0.00",10-E33))+F33</f>
        <v>0</v>
      </c>
      <c r="H33" s="30">
        <f>RANK(G33, $G$2:$G$97, 0)</f>
        <v>30</v>
      </c>
      <c r="I33" s="15">
        <f>IFERROR((G33/'League Calculation'!B$3)*100, "")</f>
        <v>0</v>
      </c>
      <c r="J33" s="28">
        <v>0</v>
      </c>
      <c r="K33" s="28">
        <v>0</v>
      </c>
      <c r="L33" s="29">
        <f>(IF(J33=0, "0.00",10-J33))+K33</f>
        <v>0</v>
      </c>
      <c r="M33" s="30">
        <f>RANK(L33,$L$2:$L$997)</f>
        <v>19</v>
      </c>
      <c r="N33" s="15">
        <f>IFERROR((L33/'League Calculation'!H$3)*100, "")</f>
        <v>0</v>
      </c>
      <c r="O33" s="28">
        <v>0</v>
      </c>
      <c r="P33" s="28">
        <v>0</v>
      </c>
      <c r="Q33" s="29">
        <f>(IF(O33=0, "0.00",10-O33))+P33</f>
        <v>0</v>
      </c>
      <c r="R33" s="30">
        <f>RANK(Q33,$Q$2:$Q$997, 0)</f>
        <v>16</v>
      </c>
      <c r="S33" s="15">
        <f>IFERROR((Q33/'League Calculation'!I$3)*100, "")</f>
        <v>0</v>
      </c>
      <c r="T33" s="28">
        <v>0</v>
      </c>
      <c r="U33" s="28">
        <v>0</v>
      </c>
      <c r="V33" s="29">
        <f>(IF(T33=0, "0.00",10-T33))+U33</f>
        <v>0</v>
      </c>
      <c r="W33" s="30">
        <f>RANK(V33,$V$2:$V$997, 0)</f>
        <v>28</v>
      </c>
      <c r="X33" s="15">
        <f>IFERROR((V33/'League Calculation'!C$3)*100, "")</f>
        <v>0</v>
      </c>
      <c r="Y33" s="29">
        <f>E33+J33+O33+T33</f>
        <v>0</v>
      </c>
      <c r="Z33" s="29">
        <f>F33+K33+P33+U33</f>
        <v>0</v>
      </c>
      <c r="AA33" s="29">
        <f>G33+L33+Q33+V33</f>
        <v>0</v>
      </c>
      <c r="AB33" s="30">
        <f>RANK(AA33,$AA$2:$AA$59997, 0)</f>
        <v>32</v>
      </c>
      <c r="AC33" s="15">
        <f>IFERROR((AA33/'League Calculation'!J$3)*100, "")</f>
        <v>0</v>
      </c>
    </row>
    <row r="34" spans="1:29">
      <c r="A34" s="46" t="s">
        <v>183</v>
      </c>
      <c r="B34">
        <v>8</v>
      </c>
      <c r="C34" s="46" t="s">
        <v>244</v>
      </c>
      <c r="D34" s="68"/>
      <c r="E34" s="28">
        <v>0</v>
      </c>
      <c r="F34" s="28">
        <v>0</v>
      </c>
      <c r="G34" s="29">
        <f>(IF(E34=0, "0.00",10-E34))+F34</f>
        <v>0</v>
      </c>
      <c r="H34" s="30">
        <f>RANK(G34, $G$2:$G$97, 0)</f>
        <v>30</v>
      </c>
      <c r="I34" s="15">
        <f>IFERROR((G34/'League Calculation'!B$3)*100, "")</f>
        <v>0</v>
      </c>
      <c r="J34" s="28"/>
      <c r="K34" s="28"/>
      <c r="L34" s="29">
        <f>(IF(J34=0, "0.00",10-J34))+K34</f>
        <v>0</v>
      </c>
      <c r="M34" s="30">
        <f>RANK(L34,$L$2:$L$997)</f>
        <v>19</v>
      </c>
      <c r="N34" s="15">
        <f>IFERROR((L34/'League Calculation'!H$3)*100, "")</f>
        <v>0</v>
      </c>
      <c r="O34" s="28">
        <v>0</v>
      </c>
      <c r="P34" s="28">
        <v>0</v>
      </c>
      <c r="Q34" s="29">
        <f>(IF(O34=0, "0.00",10-O34))+P34</f>
        <v>0</v>
      </c>
      <c r="R34" s="30">
        <f>RANK(Q34,$Q$2:$Q$997, 0)</f>
        <v>16</v>
      </c>
      <c r="S34" s="15">
        <f>IFERROR((Q34/'League Calculation'!I$3)*100, "")</f>
        <v>0</v>
      </c>
      <c r="T34" s="28">
        <v>0</v>
      </c>
      <c r="U34" s="28">
        <v>0</v>
      </c>
      <c r="V34" s="29">
        <f>(IF(T34=0, "0.00",10-T34))+U34</f>
        <v>0</v>
      </c>
      <c r="W34" s="30">
        <f>RANK(V34,$V$2:$V$997, 0)</f>
        <v>28</v>
      </c>
      <c r="X34" s="15">
        <f>IFERROR((V34/'League Calculation'!C$3)*100, "")</f>
        <v>0</v>
      </c>
      <c r="Y34" s="29">
        <f>E34+J34+O34+T34</f>
        <v>0</v>
      </c>
      <c r="Z34" s="29">
        <f>F34+K34+P34+U34</f>
        <v>0</v>
      </c>
      <c r="AA34" s="29">
        <f>G34+L34+Q34+V34</f>
        <v>0</v>
      </c>
      <c r="AB34" s="30">
        <f>RANK(AA34,$AA$2:$AA$59997, 0)</f>
        <v>32</v>
      </c>
      <c r="AC34" s="15">
        <f>IFERROR((AA34/'League Calculation'!J$3)*100, "")</f>
        <v>0</v>
      </c>
    </row>
    <row r="35" spans="1:29">
      <c r="A35" s="46" t="s">
        <v>183</v>
      </c>
      <c r="B35">
        <v>12</v>
      </c>
      <c r="C35" s="46" t="s">
        <v>248</v>
      </c>
      <c r="D35" s="68"/>
      <c r="E35" s="28">
        <v>0</v>
      </c>
      <c r="F35" s="28">
        <v>0</v>
      </c>
      <c r="G35" s="29">
        <f>(IF(E35=0, "0.00",10-E35))+F35</f>
        <v>0</v>
      </c>
      <c r="H35" s="30">
        <f>RANK(G35, $G$2:$G$97, 0)</f>
        <v>30</v>
      </c>
      <c r="I35" s="15">
        <f>IFERROR((G35/'League Calculation'!B$3)*100, "")</f>
        <v>0</v>
      </c>
      <c r="J35" s="28"/>
      <c r="K35" s="28"/>
      <c r="L35" s="29">
        <f>(IF(J35=0, "0.00",10-J35))+K35</f>
        <v>0</v>
      </c>
      <c r="M35" s="30">
        <f>RANK(L35,$L$2:$L$997)</f>
        <v>19</v>
      </c>
      <c r="N35" s="15">
        <f>IFERROR((L35/'League Calculation'!H$3)*100, "")</f>
        <v>0</v>
      </c>
      <c r="O35" s="28">
        <v>0</v>
      </c>
      <c r="P35" s="28">
        <v>0</v>
      </c>
      <c r="Q35" s="29">
        <f>(IF(O35=0, "0.00",10-O35))+P35</f>
        <v>0</v>
      </c>
      <c r="R35" s="30">
        <f>RANK(Q35,$Q$2:$Q$997, 0)</f>
        <v>16</v>
      </c>
      <c r="S35" s="15">
        <f>IFERROR((Q35/'League Calculation'!I$3)*100, "")</f>
        <v>0</v>
      </c>
      <c r="T35" s="28">
        <v>0</v>
      </c>
      <c r="U35" s="28">
        <v>0</v>
      </c>
      <c r="V35" s="29">
        <f>(IF(T35=0, "0.00",10-T35))+U35</f>
        <v>0</v>
      </c>
      <c r="W35" s="30">
        <f>RANK(V35,$V$2:$V$997, 0)</f>
        <v>28</v>
      </c>
      <c r="X35" s="15">
        <f>IFERROR((V35/'League Calculation'!C$3)*100, "")</f>
        <v>0</v>
      </c>
      <c r="Y35" s="29">
        <f>E35+J35+O35+T35</f>
        <v>0</v>
      </c>
      <c r="Z35" s="29">
        <f>F35+K35+P35+U35</f>
        <v>0</v>
      </c>
      <c r="AA35" s="29">
        <f>G35+L35+Q35+V35</f>
        <v>0</v>
      </c>
      <c r="AB35" s="30">
        <f>RANK(AA35,$AA$2:$AA$59997, 0)</f>
        <v>32</v>
      </c>
      <c r="AC35" s="15">
        <f>IFERROR((AA35/'League Calculation'!J$3)*100, "")</f>
        <v>0</v>
      </c>
    </row>
    <row r="36" spans="1:29">
      <c r="A36" s="46" t="s">
        <v>236</v>
      </c>
      <c r="B36">
        <v>20</v>
      </c>
      <c r="C36" s="46" t="s">
        <v>256</v>
      </c>
      <c r="D36" s="68"/>
      <c r="E36" s="28">
        <v>0</v>
      </c>
      <c r="F36" s="28">
        <v>0</v>
      </c>
      <c r="G36" s="29">
        <f>(IF(E36=0, "0.00",10-E36))+F36</f>
        <v>0</v>
      </c>
      <c r="H36" s="30">
        <f>RANK(G36, $G$2:$G$97, 0)</f>
        <v>30</v>
      </c>
      <c r="I36" s="15">
        <f>IFERROR((G36/'League Calculation'!B$3)*100, "")</f>
        <v>0</v>
      </c>
      <c r="J36" s="28">
        <v>0</v>
      </c>
      <c r="K36" s="28">
        <v>0</v>
      </c>
      <c r="L36" s="29">
        <f>(IF(J36=0, "0.00",10-J36))+K36</f>
        <v>0</v>
      </c>
      <c r="M36" s="30">
        <f>RANK(L36,$L$2:$L$997)</f>
        <v>19</v>
      </c>
      <c r="N36" s="15">
        <f>IFERROR((L36/'League Calculation'!H$3)*100, "")</f>
        <v>0</v>
      </c>
      <c r="O36" s="28"/>
      <c r="P36" s="28"/>
      <c r="Q36" s="29">
        <f>(IF(O36=0, "0.00",10-O36))+P36</f>
        <v>0</v>
      </c>
      <c r="R36" s="30">
        <f>RANK(Q36,$Q$2:$Q$997, 0)</f>
        <v>16</v>
      </c>
      <c r="S36" s="15">
        <f>IFERROR((Q36/'League Calculation'!I$3)*100, "")</f>
        <v>0</v>
      </c>
      <c r="T36" s="28">
        <v>0</v>
      </c>
      <c r="U36" s="28">
        <v>0</v>
      </c>
      <c r="V36" s="29">
        <f>(IF(T36=0, "0.00",10-T36))+U36</f>
        <v>0</v>
      </c>
      <c r="W36" s="30">
        <f>RANK(V36,$V$2:$V$997, 0)</f>
        <v>28</v>
      </c>
      <c r="X36" s="15">
        <f>IFERROR((V36/'League Calculation'!C$3)*100, "")</f>
        <v>0</v>
      </c>
      <c r="Y36" s="29">
        <f>E36+J36+O36+T36</f>
        <v>0</v>
      </c>
      <c r="Z36" s="29">
        <f>F36+K36+P36+U36</f>
        <v>0</v>
      </c>
      <c r="AA36" s="29">
        <f>G36+L36+Q36+V36</f>
        <v>0</v>
      </c>
      <c r="AB36" s="30">
        <f>RANK(AA36,$AA$2:$AA$59997, 0)</f>
        <v>32</v>
      </c>
      <c r="AC36" s="15">
        <f>IFERROR((AA36/'League Calculation'!J$3)*100, "")</f>
        <v>0</v>
      </c>
    </row>
    <row r="37" spans="1:29">
      <c r="A37" s="67" t="s">
        <v>75</v>
      </c>
      <c r="B37">
        <v>24</v>
      </c>
      <c r="C37" s="67" t="s">
        <v>258</v>
      </c>
      <c r="D37" s="67"/>
      <c r="E37" s="5">
        <v>0</v>
      </c>
      <c r="F37" s="5">
        <v>0</v>
      </c>
      <c r="G37" s="29">
        <f>(IF(E37=0, "0.00",10-E37))+F37</f>
        <v>0</v>
      </c>
      <c r="H37" s="30">
        <f>RANK(G37, $G$2:$G$97, 0)</f>
        <v>30</v>
      </c>
      <c r="I37" s="15">
        <f>IFERROR((G37/'League Calculation'!B$3)*100, "")</f>
        <v>0</v>
      </c>
      <c r="L37" s="29">
        <f>(IF(J37=0, "0.00",10-J37))+K37</f>
        <v>0</v>
      </c>
      <c r="M37" s="30">
        <f>RANK(L37,$L$2:$L$997)</f>
        <v>19</v>
      </c>
      <c r="N37" s="15">
        <f>IFERROR((L37/'League Calculation'!H$3)*100, "")</f>
        <v>0</v>
      </c>
      <c r="O37" s="7">
        <v>0</v>
      </c>
      <c r="P37" s="7">
        <v>0</v>
      </c>
      <c r="Q37" s="29">
        <f>(IF(O37=0, "0.00",10-O37))+P37</f>
        <v>0</v>
      </c>
      <c r="R37" s="30">
        <f>RANK(Q37,$Q$2:$Q$997, 0)</f>
        <v>16</v>
      </c>
      <c r="S37" s="15">
        <f>IFERROR((Q37/'League Calculation'!I$3)*100, "")</f>
        <v>0</v>
      </c>
      <c r="T37" s="7">
        <v>0</v>
      </c>
      <c r="U37" s="7">
        <v>0</v>
      </c>
      <c r="V37" s="29">
        <f>(IF(T37=0, "0.00",10-T37))+U37</f>
        <v>0</v>
      </c>
      <c r="W37" s="30">
        <f>RANK(V37,$V$2:$V$997, 0)</f>
        <v>28</v>
      </c>
      <c r="X37" s="15">
        <f>IFERROR((V37/'League Calculation'!C$3)*100, "")</f>
        <v>0</v>
      </c>
      <c r="Y37" s="29">
        <f>E37+J37+O37+T37</f>
        <v>0</v>
      </c>
      <c r="Z37" s="29">
        <f>F37+K37+P37+U37</f>
        <v>0</v>
      </c>
      <c r="AA37" s="29">
        <f>G37+L37+Q37+V37</f>
        <v>0</v>
      </c>
      <c r="AB37" s="30">
        <f>RANK(AA37,$AA$2:$AA$59997, 0)</f>
        <v>32</v>
      </c>
      <c r="AC37" s="15">
        <f>IFERROR((AA37/'League Calculation'!J$3)*100, "")</f>
        <v>0</v>
      </c>
    </row>
    <row r="38" spans="1:29">
      <c r="A38" s="67" t="s">
        <v>183</v>
      </c>
      <c r="B38">
        <v>33</v>
      </c>
      <c r="C38" s="67" t="s">
        <v>266</v>
      </c>
      <c r="D38" s="67"/>
      <c r="E38" s="5">
        <v>0</v>
      </c>
      <c r="F38" s="5">
        <v>0</v>
      </c>
      <c r="G38" s="29">
        <f>(IF(E38=0, "0.00",10-E38))+F38</f>
        <v>0</v>
      </c>
      <c r="H38" s="30">
        <f>RANK(G38, $G$2:$G$97, 0)</f>
        <v>30</v>
      </c>
      <c r="I38" s="15">
        <f>IFERROR((G38/'League Calculation'!B$3)*100, "")</f>
        <v>0</v>
      </c>
      <c r="J38" s="7">
        <v>0</v>
      </c>
      <c r="K38" s="7">
        <v>0</v>
      </c>
      <c r="L38" s="29">
        <f>(IF(J38=0, "0.00",10-J38))+K38</f>
        <v>0</v>
      </c>
      <c r="M38" s="30">
        <f>RANK(L38,$L$2:$L$997)</f>
        <v>19</v>
      </c>
      <c r="N38" s="15">
        <f>IFERROR((L38/'League Calculation'!H$3)*100, "")</f>
        <v>0</v>
      </c>
      <c r="Q38" s="29">
        <f>(IF(O38=0, "0.00",10-O38))+P38</f>
        <v>0</v>
      </c>
      <c r="R38" s="30">
        <f>RANK(Q38,$Q$2:$Q$997, 0)</f>
        <v>16</v>
      </c>
      <c r="S38" s="15">
        <f>IFERROR((Q38/'League Calculation'!I$3)*100, "")</f>
        <v>0</v>
      </c>
      <c r="T38" s="7">
        <v>0</v>
      </c>
      <c r="U38" s="7">
        <v>0</v>
      </c>
      <c r="V38" s="29">
        <f>(IF(T38=0, "0.00",10-T38))+U38</f>
        <v>0</v>
      </c>
      <c r="W38" s="30">
        <f>RANK(V38,$V$2:$V$997, 0)</f>
        <v>28</v>
      </c>
      <c r="X38" s="15">
        <f>IFERROR((V38/'League Calculation'!C$3)*100, "")</f>
        <v>0</v>
      </c>
      <c r="Y38" s="29">
        <f>E38+J38+O38+T38</f>
        <v>0</v>
      </c>
      <c r="Z38" s="29">
        <f>F38+K38+P38+U38</f>
        <v>0</v>
      </c>
      <c r="AA38" s="29">
        <f>G38+L38+Q38+V38</f>
        <v>0</v>
      </c>
      <c r="AB38" s="30">
        <f>RANK(AA38,$AA$2:$AA$59997, 0)</f>
        <v>32</v>
      </c>
      <c r="AC38" s="15">
        <f>IFERROR((AA38/'League Calculation'!J$3)*100, "")</f>
        <v>0</v>
      </c>
    </row>
    <row r="39" spans="1:29">
      <c r="A39" s="67" t="s">
        <v>74</v>
      </c>
      <c r="B39">
        <v>36</v>
      </c>
      <c r="C39" s="67" t="s">
        <v>84</v>
      </c>
      <c r="D39" s="67"/>
      <c r="E39" s="5">
        <v>0</v>
      </c>
      <c r="F39" s="5">
        <v>0</v>
      </c>
      <c r="G39" s="29">
        <f>(IF(E39=0, "0.00",10-E39))+F39</f>
        <v>0</v>
      </c>
      <c r="H39" s="30">
        <f>RANK(G39, $G$2:$G$97, 0)</f>
        <v>30</v>
      </c>
      <c r="I39" s="15">
        <f>IFERROR((G39/'League Calculation'!B$3)*100, "")</f>
        <v>0</v>
      </c>
      <c r="J39" s="7">
        <v>0</v>
      </c>
      <c r="K39" s="7">
        <v>0</v>
      </c>
      <c r="L39" s="29">
        <f>(IF(J39=0, "0.00",10-J39))+K39</f>
        <v>0</v>
      </c>
      <c r="M39" s="30">
        <f>RANK(L39,$L$2:$L$997)</f>
        <v>19</v>
      </c>
      <c r="N39" s="15">
        <f>IFERROR((L39/'League Calculation'!H$3)*100, "")</f>
        <v>0</v>
      </c>
      <c r="Q39" s="29">
        <f>(IF(O39=0, "0.00",10-O39))+P39</f>
        <v>0</v>
      </c>
      <c r="R39" s="30">
        <f>RANK(Q39,$Q$2:$Q$997, 0)</f>
        <v>16</v>
      </c>
      <c r="S39" s="15">
        <f>IFERROR((Q39/'League Calculation'!I$3)*100, "")</f>
        <v>0</v>
      </c>
      <c r="T39" s="7">
        <v>0</v>
      </c>
      <c r="U39" s="7">
        <v>0</v>
      </c>
      <c r="V39" s="29">
        <f>(IF(T39=0, "0.00",10-T39))+U39</f>
        <v>0</v>
      </c>
      <c r="W39" s="30">
        <f>RANK(V39,$V$2:$V$997, 0)</f>
        <v>28</v>
      </c>
      <c r="X39" s="15">
        <f>IFERROR((V39/'League Calculation'!C$3)*100, "")</f>
        <v>0</v>
      </c>
      <c r="Y39" s="29">
        <f>E39+J39+O39+T39</f>
        <v>0</v>
      </c>
      <c r="Z39" s="29">
        <f>F39+K39+P39+U39</f>
        <v>0</v>
      </c>
      <c r="AA39" s="29">
        <f>G39+L39+Q39+V39</f>
        <v>0</v>
      </c>
      <c r="AB39" s="30">
        <f>RANK(AA39,$AA$2:$AA$59997, 0)</f>
        <v>32</v>
      </c>
      <c r="AC39" s="15">
        <f>IFERROR((AA39/'League Calculation'!J$3)*100, "")</f>
        <v>0</v>
      </c>
    </row>
    <row r="40" spans="1:29">
      <c r="A40" s="67" t="s">
        <v>75</v>
      </c>
      <c r="B40">
        <v>37</v>
      </c>
      <c r="C40" s="67" t="s">
        <v>269</v>
      </c>
      <c r="D40" s="67"/>
      <c r="E40" s="5">
        <v>0</v>
      </c>
      <c r="F40" s="5">
        <v>0</v>
      </c>
      <c r="G40" s="29">
        <f>(IF(E40=0, "0.00",10-E40))+F40</f>
        <v>0</v>
      </c>
      <c r="H40" s="30">
        <f>RANK(G40, $G$2:$G$97, 0)</f>
        <v>30</v>
      </c>
      <c r="I40" s="15">
        <f>IFERROR((G40/'League Calculation'!B$3)*100, "")</f>
        <v>0</v>
      </c>
      <c r="J40" s="7">
        <v>0</v>
      </c>
      <c r="K40" s="7">
        <v>0</v>
      </c>
      <c r="L40" s="29">
        <f>(IF(J40=0, "0.00",10-J40))+K40</f>
        <v>0</v>
      </c>
      <c r="M40" s="30">
        <f>RANK(L40,$L$2:$L$997)</f>
        <v>19</v>
      </c>
      <c r="N40" s="15">
        <f>IFERROR((L40/'League Calculation'!H$3)*100, "")</f>
        <v>0</v>
      </c>
      <c r="Q40" s="29">
        <f>(IF(O40=0, "0.00",10-O40))+P40</f>
        <v>0</v>
      </c>
      <c r="R40" s="30">
        <f>RANK(Q40,$Q$2:$Q$997, 0)</f>
        <v>16</v>
      </c>
      <c r="S40" s="15">
        <f>IFERROR((Q40/'League Calculation'!I$3)*100, "")</f>
        <v>0</v>
      </c>
      <c r="T40" s="7">
        <v>0</v>
      </c>
      <c r="U40" s="7">
        <v>0</v>
      </c>
      <c r="V40" s="29">
        <f>(IF(T40=0, "0.00",10-T40))+U40</f>
        <v>0</v>
      </c>
      <c r="W40" s="30">
        <f>RANK(V40,$V$2:$V$997, 0)</f>
        <v>28</v>
      </c>
      <c r="X40" s="15">
        <f>IFERROR((V40/'League Calculation'!C$3)*100, "")</f>
        <v>0</v>
      </c>
      <c r="Y40" s="29">
        <f>E40+J40+O40+T40</f>
        <v>0</v>
      </c>
      <c r="Z40" s="29">
        <f>F40+K40+P40+U40</f>
        <v>0</v>
      </c>
      <c r="AA40" s="29">
        <f>G40+L40+Q40+V40</f>
        <v>0</v>
      </c>
      <c r="AB40" s="30">
        <f>RANK(AA40,$AA$2:$AA$59997, 0)</f>
        <v>32</v>
      </c>
      <c r="AC40" s="15">
        <f>IFERROR((AA40/'League Calculation'!J$3)*100, "")</f>
        <v>0</v>
      </c>
    </row>
    <row r="41" spans="1:29">
      <c r="A41" s="67" t="s">
        <v>187</v>
      </c>
      <c r="B41">
        <v>38</v>
      </c>
      <c r="C41" s="67" t="s">
        <v>270</v>
      </c>
      <c r="D41" s="67"/>
      <c r="E41" s="5">
        <v>0</v>
      </c>
      <c r="F41" s="5">
        <v>0</v>
      </c>
      <c r="G41" s="29">
        <f>(IF(E41=0, "0.00",10-E41))+F41</f>
        <v>0</v>
      </c>
      <c r="H41" s="30">
        <f>RANK(G41, $G$2:$G$97, 0)</f>
        <v>30</v>
      </c>
      <c r="I41" s="15">
        <f>IFERROR((G41/'League Calculation'!B$3)*100, "")</f>
        <v>0</v>
      </c>
      <c r="J41" s="7">
        <v>0</v>
      </c>
      <c r="K41" s="7">
        <v>0</v>
      </c>
      <c r="L41" s="29">
        <f>(IF(J41=0, "0.00",10-J41))+K41</f>
        <v>0</v>
      </c>
      <c r="M41" s="30">
        <f>RANK(L41,$L$2:$L$997)</f>
        <v>19</v>
      </c>
      <c r="N41" s="15">
        <f>IFERROR((L41/'League Calculation'!H$3)*100, "")</f>
        <v>0</v>
      </c>
      <c r="Q41" s="29">
        <f>(IF(O41=0, "0.00",10-O41))+P41</f>
        <v>0</v>
      </c>
      <c r="R41" s="30">
        <f>RANK(Q41,$Q$2:$Q$997, 0)</f>
        <v>16</v>
      </c>
      <c r="S41" s="15">
        <f>IFERROR((Q41/'League Calculation'!I$3)*100, "")</f>
        <v>0</v>
      </c>
      <c r="T41" s="7">
        <v>0</v>
      </c>
      <c r="U41" s="7">
        <v>0</v>
      </c>
      <c r="V41" s="29">
        <f>(IF(T41=0, "0.00",10-T41))+U41</f>
        <v>0</v>
      </c>
      <c r="W41" s="30">
        <f>RANK(V41,$V$2:$V$997, 0)</f>
        <v>28</v>
      </c>
      <c r="X41" s="15">
        <f>IFERROR((V41/'League Calculation'!C$3)*100, "")</f>
        <v>0</v>
      </c>
      <c r="Y41" s="29">
        <f>E41+J41+O41+T41</f>
        <v>0</v>
      </c>
      <c r="Z41" s="29">
        <f>F41+K41+P41+U41</f>
        <v>0</v>
      </c>
      <c r="AA41" s="29">
        <f>G41+L41+Q41+V41</f>
        <v>0</v>
      </c>
      <c r="AB41" s="30">
        <f>RANK(AA41,$AA$2:$AA$59997, 0)</f>
        <v>32</v>
      </c>
      <c r="AC41" s="15">
        <f>IFERROR((AA41/'League Calculation'!J$3)*100, "")</f>
        <v>0</v>
      </c>
    </row>
    <row r="42" spans="1:29">
      <c r="A42" s="67" t="s">
        <v>237</v>
      </c>
      <c r="B42">
        <v>41</v>
      </c>
      <c r="C42" s="67" t="s">
        <v>273</v>
      </c>
      <c r="D42" s="67"/>
      <c r="E42" s="5">
        <v>0</v>
      </c>
      <c r="F42" s="5">
        <v>0</v>
      </c>
      <c r="G42" s="29">
        <f>(IF(E42=0, "0.00",10-E42))+F42</f>
        <v>0</v>
      </c>
      <c r="H42" s="30">
        <f>RANK(G42, $G$2:$G$97, 0)</f>
        <v>30</v>
      </c>
      <c r="I42" s="15">
        <f>IFERROR((G42/'League Calculation'!B$3)*100, "")</f>
        <v>0</v>
      </c>
      <c r="J42" s="7">
        <v>0</v>
      </c>
      <c r="K42" s="7">
        <v>0</v>
      </c>
      <c r="L42" s="29">
        <f>(IF(J42=0, "0.00",10-J42))+K42</f>
        <v>0</v>
      </c>
      <c r="M42" s="30">
        <f>RANK(L42,$L$2:$L$997)</f>
        <v>19</v>
      </c>
      <c r="N42" s="15">
        <f>IFERROR((L42/'League Calculation'!H$3)*100, "")</f>
        <v>0</v>
      </c>
      <c r="Q42" s="29">
        <f>(IF(O42=0, "0.00",10-O42))+P42</f>
        <v>0</v>
      </c>
      <c r="R42" s="30">
        <f>RANK(Q42,$Q$2:$Q$997, 0)</f>
        <v>16</v>
      </c>
      <c r="S42" s="15">
        <f>IFERROR((Q42/'League Calculation'!I$3)*100, "")</f>
        <v>0</v>
      </c>
      <c r="T42" s="7">
        <v>0</v>
      </c>
      <c r="U42" s="7">
        <v>0</v>
      </c>
      <c r="V42" s="29">
        <f>(IF(T42=0, "0.00",10-T42))+U42</f>
        <v>0</v>
      </c>
      <c r="W42" s="30">
        <f>RANK(V42,$V$2:$V$997, 0)</f>
        <v>28</v>
      </c>
      <c r="X42" s="15">
        <f>IFERROR((V42/'League Calculation'!C$3)*100, "")</f>
        <v>0</v>
      </c>
      <c r="Y42" s="29">
        <f>E42+J42+O42+T42</f>
        <v>0</v>
      </c>
      <c r="Z42" s="29">
        <f>F42+K42+P42+U42</f>
        <v>0</v>
      </c>
      <c r="AA42" s="29">
        <f>G42+L42+Q42+V42</f>
        <v>0</v>
      </c>
      <c r="AB42" s="30">
        <f>RANK(AA42,$AA$2:$AA$59997, 0)</f>
        <v>32</v>
      </c>
      <c r="AC42" s="15">
        <f>IFERROR((AA42/'League Calculation'!J$3)*100, "")</f>
        <v>0</v>
      </c>
    </row>
    <row r="43" spans="1:29" s="27" customFormat="1">
      <c r="A43" s="5"/>
      <c r="B43" s="5"/>
      <c r="C43" s="5"/>
      <c r="D43" s="5"/>
      <c r="E43" s="5"/>
      <c r="F43" s="5"/>
      <c r="G43" s="10"/>
      <c r="H43" s="11"/>
      <c r="I43" s="16"/>
      <c r="J43" s="7"/>
      <c r="K43" s="7"/>
      <c r="L43" s="10"/>
      <c r="M43" s="11"/>
      <c r="N43" s="16"/>
      <c r="O43" s="7"/>
      <c r="P43" s="7"/>
      <c r="Q43" s="10"/>
      <c r="R43" s="11"/>
      <c r="S43" s="16"/>
      <c r="T43" s="7"/>
      <c r="U43" s="7"/>
      <c r="V43" s="10"/>
      <c r="W43" s="11"/>
      <c r="X43" s="16"/>
      <c r="Y43" s="10"/>
      <c r="Z43" s="10"/>
      <c r="AA43" s="10"/>
      <c r="AB43" s="11"/>
      <c r="AC43" s="16"/>
    </row>
    <row r="1048573" spans="8:9">
      <c r="H1048573" s="11">
        <f>SUM(H2)</f>
        <v>2</v>
      </c>
      <c r="I1048573" s="16">
        <f>SUM(I2:I1048572)</f>
        <v>2468.534883720929</v>
      </c>
    </row>
  </sheetData>
  <sheetProtection selectLockedCells="1"/>
  <autoFilter ref="A1:A1048573" xr:uid="{55FEE9BC-DEA0-9A4B-98C9-4380F0F0B126}"/>
  <sortState xmlns:xlrd2="http://schemas.microsoft.com/office/spreadsheetml/2017/richdata2" ref="A2:AC43">
    <sortCondition ref="AB2:AB43"/>
  </sortState>
  <conditionalFormatting sqref="H1:H1048576 M1:M1048576 R1:R1048576 AB1:AB1048576 W1:W1048576">
    <cfRule type="cellIs" dxfId="8" priority="13" operator="equal">
      <formula>3</formula>
    </cfRule>
    <cfRule type="cellIs" dxfId="7" priority="14" operator="equal">
      <formula>2</formula>
    </cfRule>
    <cfRule type="cellIs" dxfId="6" priority="15" operator="equal">
      <formula>1</formula>
    </cfRule>
  </conditionalFormatting>
  <dataValidations count="1">
    <dataValidation type="list" allowBlank="1" showInputMessage="1" showErrorMessage="1" sqref="D2:D1048576" xr:uid="{E750E870-D56B-0F41-AC91-400FB394F5BE}">
      <formula1>"Yes"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80C64-A29A-B946-94AE-A18DE9482D00}">
  <dimension ref="A1:AC1048562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2" sqref="C2:C4"/>
    </sheetView>
  </sheetViews>
  <sheetFormatPr defaultColWidth="10.875" defaultRowHeight="15.75"/>
  <cols>
    <col min="1" max="1" width="33.125" style="5" bestFit="1" customWidth="1"/>
    <col min="2" max="2" width="8" style="5" customWidth="1"/>
    <col min="3" max="3" width="25" style="5" bestFit="1" customWidth="1"/>
    <col min="4" max="4" width="4.875" style="5" bestFit="1" customWidth="1"/>
    <col min="5" max="5" width="11.625" style="5" customWidth="1"/>
    <col min="6" max="6" width="12.125" style="5" customWidth="1"/>
    <col min="7" max="7" width="10.875" style="10"/>
    <col min="8" max="8" width="10.875" style="11"/>
    <col min="9" max="9" width="10.875" style="16"/>
    <col min="10" max="11" width="10.875" style="7"/>
    <col min="12" max="12" width="10.875" style="10"/>
    <col min="13" max="13" width="10.875" style="11"/>
    <col min="14" max="14" width="10.875" style="16"/>
    <col min="15" max="16" width="10.875" style="7"/>
    <col min="17" max="17" width="10.875" style="10"/>
    <col min="18" max="18" width="10.875" style="11"/>
    <col min="19" max="19" width="10.875" style="16"/>
    <col min="20" max="21" width="10.875" style="7"/>
    <col min="22" max="22" width="10.875" style="10"/>
    <col min="23" max="23" width="10.875" style="11"/>
    <col min="24" max="24" width="10.875" style="16"/>
    <col min="25" max="27" width="10.875" style="10"/>
    <col min="28" max="28" width="10.875" style="11"/>
    <col min="29" max="29" width="10.875" style="16"/>
    <col min="30" max="16384" width="10.875" style="5"/>
  </cols>
  <sheetData>
    <row r="1" spans="1:29" s="4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4" t="s">
        <v>3</v>
      </c>
      <c r="J1" s="6" t="s">
        <v>67</v>
      </c>
      <c r="K1" s="6" t="s">
        <v>44</v>
      </c>
      <c r="L1" s="12" t="s">
        <v>45</v>
      </c>
      <c r="M1" s="13" t="s">
        <v>96</v>
      </c>
      <c r="N1" s="14" t="s">
        <v>23</v>
      </c>
      <c r="O1" s="6" t="s">
        <v>68</v>
      </c>
      <c r="P1" s="6" t="s">
        <v>46</v>
      </c>
      <c r="Q1" s="12" t="s">
        <v>47</v>
      </c>
      <c r="R1" s="13" t="s">
        <v>96</v>
      </c>
      <c r="S1" s="14" t="s">
        <v>24</v>
      </c>
      <c r="T1" s="6" t="s">
        <v>64</v>
      </c>
      <c r="U1" s="6" t="s">
        <v>35</v>
      </c>
      <c r="V1" s="12" t="s">
        <v>36</v>
      </c>
      <c r="W1" s="13" t="s">
        <v>96</v>
      </c>
      <c r="X1" s="14" t="s">
        <v>9</v>
      </c>
      <c r="Y1" s="12" t="s">
        <v>63</v>
      </c>
      <c r="Z1" s="12" t="s">
        <v>41</v>
      </c>
      <c r="AA1" s="12" t="s">
        <v>43</v>
      </c>
      <c r="AB1" s="13" t="s">
        <v>96</v>
      </c>
      <c r="AC1" s="14" t="s">
        <v>42</v>
      </c>
    </row>
    <row r="2" spans="1:29" s="33" customFormat="1">
      <c r="A2" s="106" t="s">
        <v>186</v>
      </c>
      <c r="B2" s="107">
        <v>25</v>
      </c>
      <c r="C2" s="106" t="s">
        <v>298</v>
      </c>
      <c r="D2" s="106"/>
      <c r="E2" s="108">
        <v>1.4330000000000001</v>
      </c>
      <c r="F2" s="108">
        <v>3.9</v>
      </c>
      <c r="G2" s="109">
        <f>(IF(E2=0, "0.00",10-E2))+F2</f>
        <v>12.467000000000001</v>
      </c>
      <c r="H2" s="110">
        <f>RANK(G2, $G$2:$G$86, 0)</f>
        <v>3</v>
      </c>
      <c r="I2" s="116">
        <f>IFERROR((G2/'League Calculation'!B$7)*100, "")</f>
        <v>98.944444444444429</v>
      </c>
      <c r="J2" s="111">
        <v>1.9</v>
      </c>
      <c r="K2" s="111">
        <v>2.4</v>
      </c>
      <c r="L2" s="109">
        <f>(IF(J2=0, "0.00",10-J2))+K2</f>
        <v>10.5</v>
      </c>
      <c r="M2" s="110">
        <f>RANK(L2,$L$2:$L$986)</f>
        <v>3</v>
      </c>
      <c r="N2" s="116">
        <f>IFERROR((L2/'League Calculation'!H$7)*100, "")</f>
        <v>94.170403587443943</v>
      </c>
      <c r="O2" s="111"/>
      <c r="P2" s="111"/>
      <c r="Q2" s="109">
        <f>(IF(O2=0, "0.00",10-O2))+P2</f>
        <v>0</v>
      </c>
      <c r="R2" s="110">
        <f>RANK(Q2,$Q$2:$Q$986, 0)</f>
        <v>7</v>
      </c>
      <c r="S2" s="116">
        <f>IFERROR((Q2/'League Calculation'!I$7)*100, "")</f>
        <v>0</v>
      </c>
      <c r="T2" s="111">
        <v>1.6</v>
      </c>
      <c r="U2" s="111">
        <v>2</v>
      </c>
      <c r="V2" s="109">
        <f>(IF(T2=0, "0.00",10-T2))+U2</f>
        <v>10.4</v>
      </c>
      <c r="W2" s="110">
        <f>RANK(V2,$V$2:$V$986, 0)</f>
        <v>1</v>
      </c>
      <c r="X2" s="116">
        <f>IFERROR((V2/'League Calculation'!C$7)*100, "")</f>
        <v>100</v>
      </c>
      <c r="Y2" s="109">
        <f>E2+J2+O2+T2</f>
        <v>4.9329999999999998</v>
      </c>
      <c r="Z2" s="109">
        <f>F2+K2+P2+U2</f>
        <v>8.3000000000000007</v>
      </c>
      <c r="AA2" s="109">
        <f>G2+L2+Q2+V2</f>
        <v>33.366999999999997</v>
      </c>
      <c r="AB2" s="110">
        <f>RANK(AA2,$AA$2:$AA$59986, 0)</f>
        <v>1</v>
      </c>
      <c r="AC2" s="116">
        <f>IFERROR((AA2/'League Calculation'!J$7)*100, "")</f>
        <v>100</v>
      </c>
    </row>
    <row r="3" spans="1:29" s="33" customFormat="1">
      <c r="A3" s="112" t="s">
        <v>71</v>
      </c>
      <c r="B3" s="113">
        <v>1</v>
      </c>
      <c r="C3" s="112" t="s">
        <v>151</v>
      </c>
      <c r="D3" s="114"/>
      <c r="E3" s="115">
        <v>1.266</v>
      </c>
      <c r="F3" s="115">
        <v>3.8</v>
      </c>
      <c r="G3" s="109">
        <f>(IF(E3=0, "0.00",10-E3))+F3</f>
        <v>12.533999999999999</v>
      </c>
      <c r="H3" s="110">
        <f>RANK(G3, $G$2:$G$86, 0)</f>
        <v>2</v>
      </c>
      <c r="I3" s="116">
        <f>IFERROR((G3/'League Calculation'!B$7)*100, "")</f>
        <v>99.476190476190453</v>
      </c>
      <c r="J3" s="115">
        <v>1.95</v>
      </c>
      <c r="K3" s="115">
        <v>3.1</v>
      </c>
      <c r="L3" s="109">
        <f>(IF(J3=0, "0.00",10-J3))+K3</f>
        <v>11.15</v>
      </c>
      <c r="M3" s="110">
        <f>RANK(L3,$L$2:$L$986)</f>
        <v>1</v>
      </c>
      <c r="N3" s="116">
        <f>IFERROR((L3/'League Calculation'!H$7)*100, "")</f>
        <v>100</v>
      </c>
      <c r="O3" s="115"/>
      <c r="P3" s="115"/>
      <c r="Q3" s="109">
        <f>(IF(O3=0, "0.00",10-O3))+P3</f>
        <v>0</v>
      </c>
      <c r="R3" s="110">
        <f>RANK(Q3,$Q$2:$Q$986, 0)</f>
        <v>7</v>
      </c>
      <c r="S3" s="116">
        <f>IFERROR((Q3/'League Calculation'!I$7)*100, "")</f>
        <v>0</v>
      </c>
      <c r="T3" s="115">
        <v>1.55</v>
      </c>
      <c r="U3" s="115">
        <v>1</v>
      </c>
      <c r="V3" s="109">
        <f>(IF(T3=0, "0.00",10-T3))+U3</f>
        <v>9.4499999999999993</v>
      </c>
      <c r="W3" s="110">
        <f>RANK(V3,$V$2:$V$986, 0)</f>
        <v>6</v>
      </c>
      <c r="X3" s="116">
        <f>IFERROR((V3/'League Calculation'!C$7)*100, "")</f>
        <v>90.865384615384599</v>
      </c>
      <c r="Y3" s="109">
        <f>E3+J3+O3+T3</f>
        <v>4.766</v>
      </c>
      <c r="Z3" s="109">
        <f>F3+K3+P3+U3</f>
        <v>7.9</v>
      </c>
      <c r="AA3" s="109">
        <f>G3+L3+Q3+V3</f>
        <v>33.134</v>
      </c>
      <c r="AB3" s="110">
        <f>RANK(AA3,$AA$2:$AA$59986, 0)</f>
        <v>2</v>
      </c>
      <c r="AC3" s="116">
        <f>IFERROR((AA3/'League Calculation'!J$7)*100, "")</f>
        <v>99.301705277669555</v>
      </c>
    </row>
    <row r="4" spans="1:29" s="33" customFormat="1">
      <c r="A4" s="106" t="s">
        <v>182</v>
      </c>
      <c r="B4" s="107">
        <v>27</v>
      </c>
      <c r="C4" s="106" t="s">
        <v>300</v>
      </c>
      <c r="D4" s="106"/>
      <c r="E4" s="108">
        <v>1.2</v>
      </c>
      <c r="F4" s="108">
        <v>3.8</v>
      </c>
      <c r="G4" s="109">
        <f>(IF(E4=0, "0.00",10-E4))+F4</f>
        <v>12.600000000000001</v>
      </c>
      <c r="H4" s="110">
        <f>RANK(G4, $G$2:$G$86, 0)</f>
        <v>1</v>
      </c>
      <c r="I4" s="116">
        <f>IFERROR((G4/'League Calculation'!B$7)*100, "")</f>
        <v>100</v>
      </c>
      <c r="J4" s="111">
        <v>2.4</v>
      </c>
      <c r="K4" s="111">
        <v>2.2999999999999998</v>
      </c>
      <c r="L4" s="109">
        <f>(IF(J4=0, "0.00",10-J4))+K4</f>
        <v>9.8999999999999986</v>
      </c>
      <c r="M4" s="110">
        <f>RANK(L4,$L$2:$L$986)</f>
        <v>5</v>
      </c>
      <c r="N4" s="116">
        <f>IFERROR((L4/'League Calculation'!H$7)*100, "")</f>
        <v>88.789237668161419</v>
      </c>
      <c r="O4" s="111"/>
      <c r="P4" s="111"/>
      <c r="Q4" s="109">
        <f>(IF(O4=0, "0.00",10-O4))+P4</f>
        <v>0</v>
      </c>
      <c r="R4" s="110">
        <f>RANK(Q4,$Q$2:$Q$986, 0)</f>
        <v>7</v>
      </c>
      <c r="S4" s="116">
        <f>IFERROR((Q4/'League Calculation'!I$7)*100, "")</f>
        <v>0</v>
      </c>
      <c r="T4" s="111">
        <v>0.7</v>
      </c>
      <c r="U4" s="111">
        <v>1</v>
      </c>
      <c r="V4" s="109">
        <f>(IF(T4=0, "0.00",10-T4))+U4</f>
        <v>10.3</v>
      </c>
      <c r="W4" s="110">
        <f>RANK(V4,$V$2:$V$986, 0)</f>
        <v>2</v>
      </c>
      <c r="X4" s="116">
        <f>IFERROR((V4/'League Calculation'!C$7)*100, "")</f>
        <v>99.038461538461547</v>
      </c>
      <c r="Y4" s="109">
        <f>E4+J4+O4+T4</f>
        <v>4.3</v>
      </c>
      <c r="Z4" s="109">
        <f>F4+K4+P4+U4</f>
        <v>7.1</v>
      </c>
      <c r="AA4" s="109">
        <f>G4+L4+Q4+V4</f>
        <v>32.799999999999997</v>
      </c>
      <c r="AB4" s="110">
        <f>RANK(AA4,$AA$2:$AA$59986, 0)</f>
        <v>3</v>
      </c>
      <c r="AC4" s="116">
        <f>IFERROR((AA4/'League Calculation'!J$7)*100, "")</f>
        <v>98.300716276560678</v>
      </c>
    </row>
    <row r="5" spans="1:29" s="27" customFormat="1">
      <c r="A5" s="83" t="s">
        <v>186</v>
      </c>
      <c r="B5" s="81">
        <v>26</v>
      </c>
      <c r="C5" s="83" t="s">
        <v>299</v>
      </c>
      <c r="D5" s="83" t="s">
        <v>147</v>
      </c>
      <c r="E5" s="78">
        <v>1.633</v>
      </c>
      <c r="F5" s="78">
        <v>3.8</v>
      </c>
      <c r="G5" s="29">
        <f>(IF(E5=0, "0.00",10-E5))+F5</f>
        <v>12.167000000000002</v>
      </c>
      <c r="H5" s="30">
        <f>RANK(G5, $G$2:$G$86, 0)</f>
        <v>4</v>
      </c>
      <c r="I5" s="15">
        <f>IFERROR((G5/'League Calculation'!B$7)*100, "")</f>
        <v>96.563492063492063</v>
      </c>
      <c r="J5" s="79">
        <v>2.7</v>
      </c>
      <c r="K5" s="79">
        <v>2.5</v>
      </c>
      <c r="L5" s="29">
        <f>(IF(J5=0, "0.00",10-J5))+K5</f>
        <v>9.8000000000000007</v>
      </c>
      <c r="M5" s="30">
        <f>RANK(L5,$L$2:$L$986)</f>
        <v>6</v>
      </c>
      <c r="N5" s="15">
        <f>IFERROR((L5/'League Calculation'!H$7)*100, "")</f>
        <v>87.892376681614351</v>
      </c>
      <c r="O5" s="79"/>
      <c r="P5" s="79"/>
      <c r="Q5" s="29">
        <f>(IF(O5=0, "0.00",10-O5))+P5</f>
        <v>0</v>
      </c>
      <c r="R5" s="30">
        <f>RANK(Q5,$Q$2:$Q$986, 0)</f>
        <v>7</v>
      </c>
      <c r="S5" s="15">
        <f>IFERROR((Q5/'League Calculation'!I$7)*100, "")</f>
        <v>0</v>
      </c>
      <c r="T5" s="79">
        <v>0.7</v>
      </c>
      <c r="U5" s="79">
        <v>1</v>
      </c>
      <c r="V5" s="29">
        <f>(IF(T5=0, "0.00",10-T5))+U5</f>
        <v>10.3</v>
      </c>
      <c r="W5" s="30">
        <f>RANK(V5,$V$2:$V$986, 0)</f>
        <v>2</v>
      </c>
      <c r="X5" s="15">
        <f>IFERROR((V5/'League Calculation'!C$7)*100, "")</f>
        <v>99.038461538461547</v>
      </c>
      <c r="Y5" s="29">
        <f>E5+J5+O5+T5</f>
        <v>5.0330000000000004</v>
      </c>
      <c r="Z5" s="29">
        <f>F5+K5+P5+U5</f>
        <v>7.3</v>
      </c>
      <c r="AA5" s="29">
        <f>G5+L5+Q5+V5</f>
        <v>32.267000000000003</v>
      </c>
      <c r="AB5" s="30">
        <f>RANK(AA5,$AA$2:$AA$59986, 0)</f>
        <v>4</v>
      </c>
      <c r="AC5" s="15">
        <f>IFERROR((AA5/'League Calculation'!J$7)*100, "")</f>
        <v>96.703329637066588</v>
      </c>
    </row>
    <row r="6" spans="1:29" s="27" customFormat="1">
      <c r="A6" s="83" t="s">
        <v>186</v>
      </c>
      <c r="B6" s="81">
        <v>24</v>
      </c>
      <c r="C6" s="83" t="s">
        <v>297</v>
      </c>
      <c r="D6" s="83"/>
      <c r="E6" s="78">
        <v>1.966</v>
      </c>
      <c r="F6" s="78">
        <v>3.5</v>
      </c>
      <c r="G6" s="29">
        <f>(IF(E6=0, "0.00",10-E6))+F6</f>
        <v>11.534000000000001</v>
      </c>
      <c r="H6" s="30">
        <f>RANK(G6, $G$2:$G$86, 0)</f>
        <v>14</v>
      </c>
      <c r="I6" s="15">
        <f>IFERROR((G6/'League Calculation'!B$7)*100, "")</f>
        <v>91.539682539682531</v>
      </c>
      <c r="J6" s="79">
        <v>2.2999999999999998</v>
      </c>
      <c r="K6" s="79">
        <v>2.2000000000000002</v>
      </c>
      <c r="L6" s="29">
        <f>(IF(J6=0, "0.00",10-J6))+K6</f>
        <v>9.9</v>
      </c>
      <c r="M6" s="30">
        <f>RANK(L6,$L$2:$L$986)</f>
        <v>4</v>
      </c>
      <c r="N6" s="15">
        <f>IFERROR((L6/'League Calculation'!H$7)*100, "")</f>
        <v>88.789237668161434</v>
      </c>
      <c r="O6" s="79"/>
      <c r="P6" s="79"/>
      <c r="Q6" s="29">
        <f>(IF(O6=0, "0.00",10-O6))+P6</f>
        <v>0</v>
      </c>
      <c r="R6" s="30">
        <f>RANK(Q6,$Q$2:$Q$986, 0)</f>
        <v>7</v>
      </c>
      <c r="S6" s="15">
        <f>IFERROR((Q6/'League Calculation'!I$7)*100, "")</f>
        <v>0</v>
      </c>
      <c r="T6" s="79">
        <v>1.5</v>
      </c>
      <c r="U6" s="79">
        <v>1</v>
      </c>
      <c r="V6" s="29">
        <f>(IF(T6=0, "0.00",10-T6))+U6</f>
        <v>9.5</v>
      </c>
      <c r="W6" s="30">
        <f>RANK(V6,$V$2:$V$986, 0)</f>
        <v>5</v>
      </c>
      <c r="X6" s="15">
        <f>IFERROR((V6/'League Calculation'!C$7)*100, "")</f>
        <v>91.34615384615384</v>
      </c>
      <c r="Y6" s="29">
        <f>E6+J6+O6+T6</f>
        <v>5.766</v>
      </c>
      <c r="Z6" s="29">
        <f>F6+K6+P6+U6</f>
        <v>6.7</v>
      </c>
      <c r="AA6" s="29">
        <f>G6+L6+Q6+V6</f>
        <v>30.934000000000001</v>
      </c>
      <c r="AB6" s="30">
        <f>RANK(AA6,$AA$2:$AA$59986, 0)</f>
        <v>5</v>
      </c>
      <c r="AC6" s="15">
        <f>IFERROR((AA6/'League Calculation'!J$7)*100, "")</f>
        <v>92.708364551802688</v>
      </c>
    </row>
    <row r="7" spans="1:29" s="27" customFormat="1">
      <c r="A7" s="46" t="s">
        <v>71</v>
      </c>
      <c r="B7">
        <v>10</v>
      </c>
      <c r="C7" s="46" t="s">
        <v>283</v>
      </c>
      <c r="D7" s="68"/>
      <c r="E7" s="28">
        <v>1.833</v>
      </c>
      <c r="F7" s="28">
        <v>3.6</v>
      </c>
      <c r="G7" s="29">
        <f>(IF(E7=0, "0.00",10-E7))+F7</f>
        <v>11.766999999999999</v>
      </c>
      <c r="H7" s="30">
        <f>RANK(G7, $G$2:$G$86, 0)</f>
        <v>11</v>
      </c>
      <c r="I7" s="15">
        <f>IFERROR((G7/'League Calculation'!B$7)*100, "")</f>
        <v>93.388888888888872</v>
      </c>
      <c r="J7" s="28"/>
      <c r="K7" s="28"/>
      <c r="L7" s="29">
        <f>(IF(J7=0, "0.00",10-J7))+K7</f>
        <v>0</v>
      </c>
      <c r="M7" s="30">
        <f>RANK(L7,$L$2:$L$986)</f>
        <v>28</v>
      </c>
      <c r="N7" s="15">
        <f>IFERROR((L7/'League Calculation'!H$7)*100, "")</f>
        <v>0</v>
      </c>
      <c r="O7" s="28">
        <v>2.8</v>
      </c>
      <c r="P7" s="28">
        <v>2.5</v>
      </c>
      <c r="Q7" s="29">
        <f>(IF(O7=0, "0.00",10-O7))+P7</f>
        <v>9.6999999999999993</v>
      </c>
      <c r="R7" s="30">
        <f>RANK(Q7,$Q$2:$Q$986, 0)</f>
        <v>2</v>
      </c>
      <c r="S7" s="15">
        <f>IFERROR((Q7/'League Calculation'!I$7)*100, "")</f>
        <v>96.517412935323364</v>
      </c>
      <c r="T7" s="28">
        <v>0.55000000000000004</v>
      </c>
      <c r="U7" s="28">
        <v>0</v>
      </c>
      <c r="V7" s="29">
        <f>(IF(T7=0, "0.00",10-T7))+U7</f>
        <v>9.4499999999999993</v>
      </c>
      <c r="W7" s="30">
        <f>RANK(V7,$V$2:$V$986, 0)</f>
        <v>6</v>
      </c>
      <c r="X7" s="15">
        <f>IFERROR((V7/'League Calculation'!C$7)*100, "")</f>
        <v>90.865384615384599</v>
      </c>
      <c r="Y7" s="29">
        <f>E7+J7+O7+T7</f>
        <v>5.1829999999999998</v>
      </c>
      <c r="Z7" s="29">
        <f>F7+K7+P7+U7</f>
        <v>6.1</v>
      </c>
      <c r="AA7" s="29">
        <f>G7+L7+Q7+V7</f>
        <v>30.916999999999998</v>
      </c>
      <c r="AB7" s="30">
        <f>RANK(AA7,$AA$2:$AA$59986, 0)</f>
        <v>6</v>
      </c>
      <c r="AC7" s="15">
        <f>IFERROR((AA7/'League Calculation'!J$7)*100, "")</f>
        <v>92.657416009830072</v>
      </c>
    </row>
    <row r="8" spans="1:29" s="27" customFormat="1">
      <c r="A8" s="46" t="s">
        <v>188</v>
      </c>
      <c r="B8">
        <v>12</v>
      </c>
      <c r="C8" s="46" t="s">
        <v>285</v>
      </c>
      <c r="D8" s="68"/>
      <c r="E8" s="28">
        <v>1.9330000000000001</v>
      </c>
      <c r="F8" s="28">
        <v>3</v>
      </c>
      <c r="G8" s="29">
        <f>(IF(E8=0, "0.00",10-E8))+F8</f>
        <v>11.067</v>
      </c>
      <c r="H8" s="30">
        <f>RANK(G8, $G$2:$G$86, 0)</f>
        <v>28</v>
      </c>
      <c r="I8" s="15">
        <f>IFERROR((G8/'League Calculation'!B$7)*100, "")</f>
        <v>87.833333333333329</v>
      </c>
      <c r="J8" s="28"/>
      <c r="K8" s="28"/>
      <c r="L8" s="29">
        <f>(IF(J8=0, "0.00",10-J8))+K8</f>
        <v>0</v>
      </c>
      <c r="M8" s="30">
        <f>RANK(L8,$L$2:$L$986)</f>
        <v>28</v>
      </c>
      <c r="N8" s="15">
        <f>IFERROR((L8/'League Calculation'!H$7)*100, "")</f>
        <v>0</v>
      </c>
      <c r="O8" s="28">
        <v>2.15</v>
      </c>
      <c r="P8" s="28">
        <v>2.2000000000000002</v>
      </c>
      <c r="Q8" s="29">
        <f>(IF(O8=0, "0.00",10-O8))+P8</f>
        <v>10.050000000000001</v>
      </c>
      <c r="R8" s="30">
        <f>RANK(Q8,$Q$2:$Q$986, 0)</f>
        <v>1</v>
      </c>
      <c r="S8" s="15">
        <f>IFERROR((Q8/'League Calculation'!I$7)*100, "")</f>
        <v>100</v>
      </c>
      <c r="T8" s="28">
        <v>1.45</v>
      </c>
      <c r="U8" s="28">
        <v>1</v>
      </c>
      <c r="V8" s="29">
        <f>(IF(T8=0, "0.00",10-T8))+U8</f>
        <v>9.5500000000000007</v>
      </c>
      <c r="W8" s="30">
        <f>RANK(V8,$V$2:$V$986, 0)</f>
        <v>4</v>
      </c>
      <c r="X8" s="15">
        <f>IFERROR((V8/'League Calculation'!C$7)*100, "")</f>
        <v>91.82692307692308</v>
      </c>
      <c r="Y8" s="29">
        <f>E8+J8+O8+T8</f>
        <v>5.5330000000000004</v>
      </c>
      <c r="Z8" s="29">
        <f>F8+K8+P8+U8</f>
        <v>6.2</v>
      </c>
      <c r="AA8" s="29">
        <f>G8+L8+Q8+V8</f>
        <v>30.667000000000002</v>
      </c>
      <c r="AB8" s="30">
        <f>RANK(AA8,$AA$2:$AA$59986, 0)</f>
        <v>7</v>
      </c>
      <c r="AC8" s="15">
        <f>IFERROR((AA8/'League Calculation'!J$7)*100, "")</f>
        <v>91.908172745527025</v>
      </c>
    </row>
    <row r="9" spans="1:29" s="27" customFormat="1">
      <c r="A9" s="84" t="s">
        <v>184</v>
      </c>
      <c r="B9" s="90">
        <v>46</v>
      </c>
      <c r="C9" s="84" t="s">
        <v>349</v>
      </c>
      <c r="D9" s="85"/>
      <c r="E9" s="85">
        <v>1.2330000000000001</v>
      </c>
      <c r="F9" s="85">
        <v>3.4</v>
      </c>
      <c r="G9" s="86">
        <f>(IF(E9=0, "0.00",10-E9))+F9</f>
        <v>12.167</v>
      </c>
      <c r="H9" s="87">
        <f>RANK(G9, $G$2:$G$86, 0)</f>
        <v>6</v>
      </c>
      <c r="I9" s="88">
        <f>IFERROR((G9/'League Calculation'!B$7)*100, "")</f>
        <v>96.563492063492049</v>
      </c>
      <c r="J9" s="89">
        <v>1.95</v>
      </c>
      <c r="K9" s="89">
        <v>1.6</v>
      </c>
      <c r="L9" s="86">
        <f>(IF(J9=0, "0.00",10-J9))+K9</f>
        <v>9.65</v>
      </c>
      <c r="M9" s="87">
        <f>RANK(L9,$L$2:$L$986)</f>
        <v>8</v>
      </c>
      <c r="N9" s="88">
        <f>IFERROR((L9/'League Calculation'!H$7)*100, "")</f>
        <v>86.54708520179372</v>
      </c>
      <c r="O9" s="89"/>
      <c r="P9" s="89"/>
      <c r="Q9" s="86">
        <f>(IF(O9=0, "0.00",10-O9))+P9</f>
        <v>0</v>
      </c>
      <c r="R9" s="87">
        <f>RANK(Q9,$Q$2:$Q$986, 0)</f>
        <v>7</v>
      </c>
      <c r="S9" s="88">
        <f>IFERROR((Q9/'League Calculation'!I$7)*100, "")</f>
        <v>0</v>
      </c>
      <c r="T9" s="89">
        <v>1.7</v>
      </c>
      <c r="U9" s="89">
        <v>0</v>
      </c>
      <c r="V9" s="86">
        <f>(IF(T9=0, "0.00",10-T9))+U9</f>
        <v>8.3000000000000007</v>
      </c>
      <c r="W9" s="87">
        <f>RANK(V9,$V$2:$V$986, 0)</f>
        <v>18</v>
      </c>
      <c r="X9" s="15">
        <f>IFERROR((V9/'League Calculation'!C$7)*100, "")</f>
        <v>79.807692307692307</v>
      </c>
      <c r="Y9" s="86">
        <f>E9+J9+O9+T9</f>
        <v>4.883</v>
      </c>
      <c r="Z9" s="86">
        <f>F9+K9+P9+U9</f>
        <v>5</v>
      </c>
      <c r="AA9" s="86">
        <f>G9+L9+Q9+V9</f>
        <v>30.117000000000001</v>
      </c>
      <c r="AB9" s="87">
        <f>RANK(AA9,$AA$2:$AA$59986, 0)</f>
        <v>8</v>
      </c>
      <c r="AC9" s="15">
        <f>IFERROR((AA9/'League Calculation'!J$7)*100, "")</f>
        <v>90.259837564060305</v>
      </c>
    </row>
    <row r="10" spans="1:29" s="27" customFormat="1">
      <c r="A10" s="83" t="s">
        <v>184</v>
      </c>
      <c r="B10" s="81">
        <v>33</v>
      </c>
      <c r="C10" s="83" t="s">
        <v>306</v>
      </c>
      <c r="D10" s="83"/>
      <c r="E10" s="78">
        <v>1.833</v>
      </c>
      <c r="F10" s="78">
        <v>3.2</v>
      </c>
      <c r="G10" s="29">
        <f>(IF(E10=0, "0.00",10-E10))+F10</f>
        <v>11.367000000000001</v>
      </c>
      <c r="H10" s="30">
        <f>RANK(G10, $G$2:$G$86, 0)</f>
        <v>18</v>
      </c>
      <c r="I10" s="15">
        <f>IFERROR((G10/'League Calculation'!B$7)*100, "")</f>
        <v>90.214285714285708</v>
      </c>
      <c r="J10" s="79">
        <v>1.35</v>
      </c>
      <c r="K10" s="79">
        <v>2</v>
      </c>
      <c r="L10" s="29">
        <f>(IF(J10=0, "0.00",10-J10))+K10</f>
        <v>10.65</v>
      </c>
      <c r="M10" s="30">
        <f>RANK(L10,$L$2:$L$986)</f>
        <v>2</v>
      </c>
      <c r="N10" s="15">
        <f>IFERROR((L10/'League Calculation'!H$7)*100, "")</f>
        <v>95.515695067264573</v>
      </c>
      <c r="O10" s="79"/>
      <c r="P10" s="79"/>
      <c r="Q10" s="29">
        <f>(IF(O10=0, "0.00",10-O10))+P10</f>
        <v>0</v>
      </c>
      <c r="R10" s="30">
        <f>RANK(Q10,$Q$2:$Q$986, 0)</f>
        <v>7</v>
      </c>
      <c r="S10" s="15">
        <f>IFERROR((Q10/'League Calculation'!I$7)*100, "")</f>
        <v>0</v>
      </c>
      <c r="T10" s="79">
        <v>2.15</v>
      </c>
      <c r="U10" s="79">
        <v>0</v>
      </c>
      <c r="V10" s="29">
        <f>(IF(T10=0, "0.00",10-T10))+U10</f>
        <v>7.85</v>
      </c>
      <c r="W10" s="30">
        <f>RANK(V10,$V$2:$V$986, 0)</f>
        <v>22</v>
      </c>
      <c r="X10" s="15">
        <f>IFERROR((V10/'League Calculation'!C$7)*100, "")</f>
        <v>75.480769230769226</v>
      </c>
      <c r="Y10" s="29">
        <f>E10+J10+O10+T10</f>
        <v>5.3330000000000002</v>
      </c>
      <c r="Z10" s="29">
        <f>F10+K10+P10+U10</f>
        <v>5.2</v>
      </c>
      <c r="AA10" s="29">
        <f>G10+L10+Q10+V10</f>
        <v>29.867000000000004</v>
      </c>
      <c r="AB10" s="30">
        <f>RANK(AA10,$AA$2:$AA$59986, 0)</f>
        <v>9</v>
      </c>
      <c r="AC10" s="15">
        <f>IFERROR((AA10/'League Calculation'!J$7)*100, "")</f>
        <v>89.510594299757258</v>
      </c>
    </row>
    <row r="11" spans="1:29" s="27" customFormat="1">
      <c r="A11" s="83" t="s">
        <v>75</v>
      </c>
      <c r="B11" s="81">
        <v>21</v>
      </c>
      <c r="C11" s="83" t="s">
        <v>294</v>
      </c>
      <c r="D11" s="83"/>
      <c r="E11" s="78">
        <v>1.6</v>
      </c>
      <c r="F11" s="78">
        <v>3.1</v>
      </c>
      <c r="G11" s="29">
        <f>(IF(E11=0, "0.00",10-E11))+F11</f>
        <v>11.5</v>
      </c>
      <c r="H11" s="30">
        <f>RANK(G11, $G$2:$G$86, 0)</f>
        <v>15</v>
      </c>
      <c r="I11" s="15">
        <f>IFERROR((G11/'League Calculation'!B$7)*100, "")</f>
        <v>91.269841269841251</v>
      </c>
      <c r="J11" s="79">
        <v>2.2999999999999998</v>
      </c>
      <c r="K11" s="79">
        <v>1.8</v>
      </c>
      <c r="L11" s="29">
        <f>(IF(J11=0, "0.00",10-J11))+K11</f>
        <v>9.5</v>
      </c>
      <c r="M11" s="30">
        <f>RANK(L11,$L$2:$L$986)</f>
        <v>11</v>
      </c>
      <c r="N11" s="15">
        <f>IFERROR((L11/'League Calculation'!H$7)*100, "")</f>
        <v>85.20179372197309</v>
      </c>
      <c r="O11" s="79"/>
      <c r="P11" s="79"/>
      <c r="Q11" s="29">
        <f>(IF(O11=0, "0.00",10-O11))+P11</f>
        <v>0</v>
      </c>
      <c r="R11" s="30">
        <f>RANK(Q11,$Q$2:$Q$986, 0)</f>
        <v>7</v>
      </c>
      <c r="S11" s="15">
        <f>IFERROR((Q11/'League Calculation'!I$7)*100, "")</f>
        <v>0</v>
      </c>
      <c r="T11" s="79">
        <v>1.9</v>
      </c>
      <c r="U11" s="79">
        <v>0.5</v>
      </c>
      <c r="V11" s="29">
        <f>(IF(T11=0, "0.00",10-T11))+U11</f>
        <v>8.6</v>
      </c>
      <c r="W11" s="30">
        <f>RANK(V11,$V$2:$V$986, 0)</f>
        <v>15</v>
      </c>
      <c r="X11" s="15">
        <f>IFERROR((V11/'League Calculation'!C$7)*100, "")</f>
        <v>82.692307692307693</v>
      </c>
      <c r="Y11" s="29">
        <f>E11+J11+O11+T11</f>
        <v>5.8</v>
      </c>
      <c r="Z11" s="29">
        <f>F11+K11+P11+U11</f>
        <v>5.4</v>
      </c>
      <c r="AA11" s="29">
        <f>G11+L11+Q11+V11</f>
        <v>29.6</v>
      </c>
      <c r="AB11" s="30">
        <f>RANK(AA11,$AA$2:$AA$59986, 0)</f>
        <v>10</v>
      </c>
      <c r="AC11" s="15">
        <f>IFERROR((AA11/'League Calculation'!J$7)*100, "")</f>
        <v>88.710402493481595</v>
      </c>
    </row>
    <row r="12" spans="1:29" s="27" customFormat="1">
      <c r="A12" s="46" t="s">
        <v>236</v>
      </c>
      <c r="B12">
        <v>8</v>
      </c>
      <c r="C12" s="46" t="s">
        <v>281</v>
      </c>
      <c r="D12" s="68"/>
      <c r="E12" s="28">
        <v>1.6</v>
      </c>
      <c r="F12" s="28">
        <v>2.9</v>
      </c>
      <c r="G12" s="29">
        <f>(IF(E12=0, "0.00",10-E12))+F12</f>
        <v>11.3</v>
      </c>
      <c r="H12" s="30">
        <f>RANK(G12, $G$2:$G$86, 0)</f>
        <v>19</v>
      </c>
      <c r="I12" s="15">
        <f>IFERROR((G12/'League Calculation'!B$7)*100, "")</f>
        <v>89.682539682539669</v>
      </c>
      <c r="J12" s="28">
        <v>2.1</v>
      </c>
      <c r="K12" s="28">
        <v>1.7</v>
      </c>
      <c r="L12" s="29">
        <f>(IF(J12=0, "0.00",10-J12))+K12</f>
        <v>9.6</v>
      </c>
      <c r="M12" s="30">
        <f>RANK(L12,$L$2:$L$986)</f>
        <v>9</v>
      </c>
      <c r="N12" s="15">
        <f>IFERROR((L12/'League Calculation'!H$7)*100, "")</f>
        <v>86.098654708520172</v>
      </c>
      <c r="O12" s="28"/>
      <c r="P12" s="28"/>
      <c r="Q12" s="29">
        <f>(IF(O12=0, "0.00",10-O12))+P12</f>
        <v>0</v>
      </c>
      <c r="R12" s="30">
        <f>RANK(Q12,$Q$2:$Q$986, 0)</f>
        <v>7</v>
      </c>
      <c r="S12" s="15">
        <f>IFERROR((Q12/'League Calculation'!I$7)*100, "")</f>
        <v>0</v>
      </c>
      <c r="T12" s="28">
        <v>1.3</v>
      </c>
      <c r="U12" s="28">
        <v>0</v>
      </c>
      <c r="V12" s="29">
        <f>(IF(T12=0, "0.00",10-T12))+U12</f>
        <v>8.6999999999999993</v>
      </c>
      <c r="W12" s="30">
        <f>RANK(V12,$V$2:$V$986, 0)</f>
        <v>14</v>
      </c>
      <c r="X12" s="15">
        <f>IFERROR((V12/'League Calculation'!C$7)*100, "")</f>
        <v>83.653846153846146</v>
      </c>
      <c r="Y12" s="29">
        <f>E12+J12+O12+T12</f>
        <v>5</v>
      </c>
      <c r="Z12" s="29">
        <f>F12+K12+P12+U12</f>
        <v>4.5999999999999996</v>
      </c>
      <c r="AA12" s="29">
        <f>G12+L12+Q12+V12</f>
        <v>29.599999999999998</v>
      </c>
      <c r="AB12" s="30">
        <f>RANK(AA12,$AA$2:$AA$59986, 0)</f>
        <v>11</v>
      </c>
      <c r="AC12" s="15">
        <f>IFERROR((AA12/'League Calculation'!J$7)*100, "")</f>
        <v>88.710402493481581</v>
      </c>
    </row>
    <row r="13" spans="1:29" s="27" customFormat="1">
      <c r="A13" s="83" t="s">
        <v>182</v>
      </c>
      <c r="B13" s="81">
        <v>29</v>
      </c>
      <c r="C13" s="83" t="s">
        <v>302</v>
      </c>
      <c r="D13" s="83"/>
      <c r="E13" s="78">
        <v>1</v>
      </c>
      <c r="F13" s="78">
        <v>2</v>
      </c>
      <c r="G13" s="29">
        <f>(IF(E13=0, "0.00",10-E13))+F13</f>
        <v>11</v>
      </c>
      <c r="H13" s="30">
        <f>RANK(G13, $G$2:$G$86, 0)</f>
        <v>30</v>
      </c>
      <c r="I13" s="15">
        <f>IFERROR((G13/'League Calculation'!B$7)*100, "")</f>
        <v>87.30158730158729</v>
      </c>
      <c r="J13" s="79">
        <v>2.1</v>
      </c>
      <c r="K13" s="79">
        <v>1.9</v>
      </c>
      <c r="L13" s="29">
        <f>(IF(J13=0, "0.00",10-J13))+K13</f>
        <v>9.8000000000000007</v>
      </c>
      <c r="M13" s="30">
        <f>RANK(L13,$L$2:$L$986)</f>
        <v>6</v>
      </c>
      <c r="N13" s="15">
        <f>IFERROR((L13/'League Calculation'!H$7)*100, "")</f>
        <v>87.892376681614351</v>
      </c>
      <c r="O13" s="79"/>
      <c r="P13" s="79"/>
      <c r="Q13" s="29">
        <f>(IF(O13=0, "0.00",10-O13))+P13</f>
        <v>0</v>
      </c>
      <c r="R13" s="30">
        <f>RANK(Q13,$Q$2:$Q$986, 0)</f>
        <v>7</v>
      </c>
      <c r="S13" s="15">
        <f>IFERROR((Q13/'League Calculation'!I$7)*100, "")</f>
        <v>0</v>
      </c>
      <c r="T13" s="79">
        <v>1.9</v>
      </c>
      <c r="U13" s="79">
        <v>0.5</v>
      </c>
      <c r="V13" s="29">
        <f>(IF(T13=0, "0.00",10-T13))+U13</f>
        <v>8.6</v>
      </c>
      <c r="W13" s="30">
        <f>RANK(V13,$V$2:$V$986, 0)</f>
        <v>15</v>
      </c>
      <c r="X13" s="15">
        <f>IFERROR((V13/'League Calculation'!C$7)*100, "")</f>
        <v>82.692307692307693</v>
      </c>
      <c r="Y13" s="29">
        <f>E13+J13+O13+T13</f>
        <v>5</v>
      </c>
      <c r="Z13" s="29">
        <f>F13+K13+P13+U13</f>
        <v>4.4000000000000004</v>
      </c>
      <c r="AA13" s="29">
        <f>G13+L13+Q13+V13</f>
        <v>29.4</v>
      </c>
      <c r="AB13" s="30">
        <f>RANK(AA13,$AA$2:$AA$59986, 0)</f>
        <v>12</v>
      </c>
      <c r="AC13" s="15">
        <f>IFERROR((AA13/'League Calculation'!J$7)*100, "")</f>
        <v>88.111007882039132</v>
      </c>
    </row>
    <row r="14" spans="1:29" s="27" customFormat="1">
      <c r="A14" s="83" t="s">
        <v>184</v>
      </c>
      <c r="B14" s="81">
        <v>31</v>
      </c>
      <c r="C14" s="83" t="s">
        <v>304</v>
      </c>
      <c r="D14" s="83"/>
      <c r="E14" s="78">
        <v>1.3660000000000001</v>
      </c>
      <c r="F14" s="78">
        <v>3.4</v>
      </c>
      <c r="G14" s="29">
        <f>(IF(E14=0, "0.00",10-E14))+F14</f>
        <v>12.034000000000001</v>
      </c>
      <c r="H14" s="30">
        <f>RANK(G14, $G$2:$G$86, 0)</f>
        <v>7</v>
      </c>
      <c r="I14" s="15">
        <f>IFERROR((G14/'League Calculation'!B$7)*100, "")</f>
        <v>95.507936507936492</v>
      </c>
      <c r="J14" s="79">
        <v>2.8</v>
      </c>
      <c r="K14" s="79">
        <v>2</v>
      </c>
      <c r="L14" s="29">
        <f>(IF(J14=0, "0.00",10-J14))+K14</f>
        <v>9.1999999999999993</v>
      </c>
      <c r="M14" s="30">
        <f>RANK(L14,$L$2:$L$986)</f>
        <v>14</v>
      </c>
      <c r="N14" s="15">
        <f>IFERROR((L14/'League Calculation'!H$7)*100, "")</f>
        <v>82.511210762331828</v>
      </c>
      <c r="O14" s="79"/>
      <c r="P14" s="79"/>
      <c r="Q14" s="29">
        <f>(IF(O14=0, "0.00",10-O14))+P14</f>
        <v>0</v>
      </c>
      <c r="R14" s="30">
        <f>RANK(Q14,$Q$2:$Q$986, 0)</f>
        <v>7</v>
      </c>
      <c r="S14" s="15">
        <f>IFERROR((Q14/'League Calculation'!I$7)*100, "")</f>
        <v>0</v>
      </c>
      <c r="T14" s="79">
        <v>2.25</v>
      </c>
      <c r="U14" s="79">
        <v>0</v>
      </c>
      <c r="V14" s="29">
        <f>(IF(T14=0, "0.00",10-T14))+U14</f>
        <v>7.75</v>
      </c>
      <c r="W14" s="30">
        <f>RANK(V14,$V$2:$V$986, 0)</f>
        <v>23</v>
      </c>
      <c r="X14" s="15">
        <f>IFERROR((V14/'League Calculation'!C$7)*100, "")</f>
        <v>74.519230769230774</v>
      </c>
      <c r="Y14" s="29">
        <f>E14+J14+O14+T14</f>
        <v>6.4160000000000004</v>
      </c>
      <c r="Z14" s="29">
        <f>F14+K14+P14+U14</f>
        <v>5.4</v>
      </c>
      <c r="AA14" s="29">
        <f>G14+L14+Q14+V14</f>
        <v>28.984000000000002</v>
      </c>
      <c r="AB14" s="30">
        <f>RANK(AA14,$AA$2:$AA$59986, 0)</f>
        <v>13</v>
      </c>
      <c r="AC14" s="15">
        <f>IFERROR((AA14/'League Calculation'!J$7)*100, "")</f>
        <v>86.864267090238869</v>
      </c>
    </row>
    <row r="15" spans="1:29" s="27" customFormat="1">
      <c r="A15" s="84" t="s">
        <v>189</v>
      </c>
      <c r="B15" s="90">
        <v>45</v>
      </c>
      <c r="C15" s="84" t="s">
        <v>348</v>
      </c>
      <c r="D15" s="85"/>
      <c r="E15" s="85">
        <v>2.2000000000000002</v>
      </c>
      <c r="F15" s="85">
        <v>3.6</v>
      </c>
      <c r="G15" s="86">
        <f>(IF(E15=0, "0.00",10-E15))+F15</f>
        <v>11.4</v>
      </c>
      <c r="H15" s="87">
        <f>RANK(G15, $G$2:$G$86, 0)</f>
        <v>17</v>
      </c>
      <c r="I15" s="88">
        <f>IFERROR((G15/'League Calculation'!B$7)*100, "")</f>
        <v>90.476190476190467</v>
      </c>
      <c r="J15" s="89"/>
      <c r="K15" s="89"/>
      <c r="L15" s="86">
        <f>(IF(J15=0, "0.00",10-J15))+K15</f>
        <v>0</v>
      </c>
      <c r="M15" s="87">
        <f>RANK(L15,$L$2:$L$986)</f>
        <v>28</v>
      </c>
      <c r="N15" s="88">
        <f>IFERROR((L15/'League Calculation'!H$7)*100, "")</f>
        <v>0</v>
      </c>
      <c r="O15" s="89">
        <v>4.2</v>
      </c>
      <c r="P15" s="89">
        <v>2.5</v>
      </c>
      <c r="Q15" s="86">
        <f>(IF(O15=0, "0.00",10-O15))+P15</f>
        <v>8.3000000000000007</v>
      </c>
      <c r="R15" s="87">
        <f>RANK(Q15,$Q$2:$Q$986, 0)</f>
        <v>5</v>
      </c>
      <c r="S15" s="88">
        <f>IFERROR((Q15/'League Calculation'!I$7)*100, "")</f>
        <v>82.587064676616919</v>
      </c>
      <c r="T15" s="89">
        <v>2.1</v>
      </c>
      <c r="U15" s="89">
        <v>1</v>
      </c>
      <c r="V15" s="86">
        <f>(IF(T15=0, "0.00",10-T15))+U15</f>
        <v>8.9</v>
      </c>
      <c r="W15" s="87">
        <f>RANK(V15,$V$2:$V$986, 0)</f>
        <v>12</v>
      </c>
      <c r="X15" s="15">
        <f>IFERROR((V15/'League Calculation'!C$7)*100, "")</f>
        <v>85.576923076923066</v>
      </c>
      <c r="Y15" s="86">
        <f>E15+J15+O15+T15</f>
        <v>8.5</v>
      </c>
      <c r="Z15" s="86">
        <f>F15+K15+P15+U15</f>
        <v>7.1</v>
      </c>
      <c r="AA15" s="86">
        <f>G15+L15+Q15+V15</f>
        <v>28.6</v>
      </c>
      <c r="AB15" s="87">
        <f>RANK(AA15,$AA$2:$AA$59986, 0)</f>
        <v>14</v>
      </c>
      <c r="AC15" s="15">
        <f>IFERROR((AA15/'League Calculation'!J$7)*100, "")</f>
        <v>85.713429436269379</v>
      </c>
    </row>
    <row r="16" spans="1:29" s="27" customFormat="1">
      <c r="A16" s="46" t="s">
        <v>185</v>
      </c>
      <c r="B16">
        <v>4</v>
      </c>
      <c r="C16" s="46" t="s">
        <v>277</v>
      </c>
      <c r="D16" s="68"/>
      <c r="E16" s="28">
        <v>1.6</v>
      </c>
      <c r="F16" s="28">
        <v>3.4</v>
      </c>
      <c r="G16" s="29">
        <f>(IF(E16=0, "0.00",10-E16))+F16</f>
        <v>11.8</v>
      </c>
      <c r="H16" s="30">
        <f>RANK(G16, $G$2:$G$86, 0)</f>
        <v>9</v>
      </c>
      <c r="I16" s="15">
        <f>IFERROR((G16/'League Calculation'!B$7)*100, "")</f>
        <v>93.650793650793645</v>
      </c>
      <c r="J16" s="28">
        <v>4</v>
      </c>
      <c r="K16" s="28">
        <v>1.9</v>
      </c>
      <c r="L16" s="29">
        <f>(IF(J16=0, "0.00",10-J16))+K16</f>
        <v>7.9</v>
      </c>
      <c r="M16" s="30">
        <f>RANK(L16,$L$2:$L$986)</f>
        <v>24</v>
      </c>
      <c r="N16" s="15">
        <f>IFERROR((L16/'League Calculation'!H$7)*100, "")</f>
        <v>70.852017937219742</v>
      </c>
      <c r="O16" s="28"/>
      <c r="P16" s="28"/>
      <c r="Q16" s="29">
        <f>(IF(O16=0, "0.00",10-O16))+P16</f>
        <v>0</v>
      </c>
      <c r="R16" s="30">
        <f>RANK(Q16,$Q$2:$Q$986, 0)</f>
        <v>7</v>
      </c>
      <c r="S16" s="15">
        <f>IFERROR((Q16/'League Calculation'!I$7)*100, "")</f>
        <v>0</v>
      </c>
      <c r="T16" s="28">
        <v>2.2000000000000002</v>
      </c>
      <c r="U16" s="28">
        <v>1</v>
      </c>
      <c r="V16" s="29">
        <f>(IF(T16=0, "0.00",10-T16))+U16</f>
        <v>8.8000000000000007</v>
      </c>
      <c r="W16" s="30">
        <f>RANK(V16,$V$2:$V$986, 0)</f>
        <v>13</v>
      </c>
      <c r="X16" s="15">
        <f>IFERROR((V16/'League Calculation'!C$7)*100, "")</f>
        <v>84.615384615384613</v>
      </c>
      <c r="Y16" s="29">
        <f>E16+J16+O16+T16</f>
        <v>7.8</v>
      </c>
      <c r="Z16" s="29">
        <f>F16+K16+P16+U16</f>
        <v>6.3</v>
      </c>
      <c r="AA16" s="29">
        <f>G16+L16+Q16+V16</f>
        <v>28.500000000000004</v>
      </c>
      <c r="AB16" s="30">
        <f>RANK(AA16,$AA$2:$AA$59986, 0)</f>
        <v>15</v>
      </c>
      <c r="AC16" s="15">
        <f>IFERROR((AA16/'League Calculation'!J$7)*100, "")</f>
        <v>85.413732130548155</v>
      </c>
    </row>
    <row r="17" spans="1:29" s="27" customFormat="1">
      <c r="A17" s="83" t="s">
        <v>182</v>
      </c>
      <c r="B17" s="81">
        <v>28</v>
      </c>
      <c r="C17" s="83" t="s">
        <v>301</v>
      </c>
      <c r="D17" s="83"/>
      <c r="E17" s="78">
        <v>1.333</v>
      </c>
      <c r="F17" s="78">
        <v>2.6</v>
      </c>
      <c r="G17" s="29">
        <f>(IF(E17=0, "0.00",10-E17))+F17</f>
        <v>11.266999999999999</v>
      </c>
      <c r="H17" s="30">
        <f>RANK(G17, $G$2:$G$86, 0)</f>
        <v>22</v>
      </c>
      <c r="I17" s="15">
        <f>IFERROR((G17/'League Calculation'!B$7)*100, "")</f>
        <v>89.42063492063491</v>
      </c>
      <c r="J17" s="79">
        <v>2.5</v>
      </c>
      <c r="K17" s="79">
        <v>1.6</v>
      </c>
      <c r="L17" s="29">
        <f>(IF(J17=0, "0.00",10-J17))+K17</f>
        <v>9.1</v>
      </c>
      <c r="M17" s="30">
        <f>RANK(L17,$L$2:$L$986)</f>
        <v>15</v>
      </c>
      <c r="N17" s="15">
        <f>IFERROR((L17/'League Calculation'!H$7)*100, "")</f>
        <v>81.614349775784746</v>
      </c>
      <c r="O17" s="79"/>
      <c r="P17" s="79"/>
      <c r="Q17" s="29">
        <f>(IF(O17=0, "0.00",10-O17))+P17</f>
        <v>0</v>
      </c>
      <c r="R17" s="30">
        <f>RANK(Q17,$Q$2:$Q$986, 0)</f>
        <v>7</v>
      </c>
      <c r="S17" s="15">
        <f>IFERROR((Q17/'League Calculation'!I$7)*100, "")</f>
        <v>0</v>
      </c>
      <c r="T17" s="79">
        <v>2.4</v>
      </c>
      <c r="U17" s="79">
        <v>0.5</v>
      </c>
      <c r="V17" s="29">
        <f>(IF(T17=0, "0.00",10-T17))+U17</f>
        <v>8.1</v>
      </c>
      <c r="W17" s="30">
        <f>RANK(V17,$V$2:$V$986, 0)</f>
        <v>20</v>
      </c>
      <c r="X17" s="15">
        <f>IFERROR((V17/'League Calculation'!C$7)*100, "")</f>
        <v>77.884615384615373</v>
      </c>
      <c r="Y17" s="29">
        <f>E17+J17+O17+T17</f>
        <v>6.2330000000000005</v>
      </c>
      <c r="Z17" s="29">
        <f>F17+K17+P17+U17</f>
        <v>4.7</v>
      </c>
      <c r="AA17" s="29">
        <f>G17+L17+Q17+V17</f>
        <v>28.466999999999999</v>
      </c>
      <c r="AB17" s="30">
        <f>RANK(AA17,$AA$2:$AA$59986, 0)</f>
        <v>16</v>
      </c>
      <c r="AC17" s="15">
        <f>IFERROR((AA17/'League Calculation'!J$7)*100, "")</f>
        <v>85.314832019660145</v>
      </c>
    </row>
    <row r="18" spans="1:29" s="27" customFormat="1">
      <c r="A18" s="46" t="s">
        <v>188</v>
      </c>
      <c r="B18">
        <v>13</v>
      </c>
      <c r="C18" s="46" t="s">
        <v>286</v>
      </c>
      <c r="D18" s="68"/>
      <c r="E18" s="7">
        <v>3.1</v>
      </c>
      <c r="F18" s="7">
        <v>3.1</v>
      </c>
      <c r="G18" s="29">
        <f>(IF(E18=0, "0.00",10-E18))+F18</f>
        <v>10</v>
      </c>
      <c r="H18" s="30">
        <f>RANK(G18, $G$2:$G$86, 0)</f>
        <v>37</v>
      </c>
      <c r="I18" s="15">
        <f>IFERROR((G18/'League Calculation'!B$7)*100, "")</f>
        <v>79.365079365079367</v>
      </c>
      <c r="J18" s="7"/>
      <c r="K18" s="7"/>
      <c r="L18" s="29">
        <f>(IF(J18=0, "0.00",10-J18))+K18</f>
        <v>0</v>
      </c>
      <c r="M18" s="30">
        <f>RANK(L18,$L$2:$L$986)</f>
        <v>28</v>
      </c>
      <c r="N18" s="15">
        <f>IFERROR((L18/'League Calculation'!H$7)*100, "")</f>
        <v>0</v>
      </c>
      <c r="O18" s="7">
        <v>3.1</v>
      </c>
      <c r="P18" s="7">
        <v>2.2999999999999998</v>
      </c>
      <c r="Q18" s="29">
        <f>(IF(O18=0, "0.00",10-O18))+P18</f>
        <v>9.1999999999999993</v>
      </c>
      <c r="R18" s="30">
        <f>RANK(Q18,$Q$2:$Q$986, 0)</f>
        <v>3</v>
      </c>
      <c r="S18" s="15">
        <f>IFERROR((Q18/'League Calculation'!I$7)*100, "")</f>
        <v>91.542288557213908</v>
      </c>
      <c r="T18" s="7">
        <v>2</v>
      </c>
      <c r="U18" s="7">
        <v>1</v>
      </c>
      <c r="V18" s="29">
        <f>(IF(T18=0, "0.00",10-T18))+U18</f>
        <v>9</v>
      </c>
      <c r="W18" s="30">
        <f>RANK(V18,$V$2:$V$986, 0)</f>
        <v>10</v>
      </c>
      <c r="X18" s="15">
        <f>IFERROR((V18/'League Calculation'!C$7)*100, "")</f>
        <v>86.538461538461533</v>
      </c>
      <c r="Y18" s="29">
        <f>E18+J18+O18+T18</f>
        <v>8.1999999999999993</v>
      </c>
      <c r="Z18" s="29">
        <f>F18+K18+P18+U18</f>
        <v>6.4</v>
      </c>
      <c r="AA18" s="29">
        <f>G18+L18+Q18+V18</f>
        <v>28.2</v>
      </c>
      <c r="AB18" s="30">
        <f>RANK(AA18,$AA$2:$AA$59986, 0)</f>
        <v>17</v>
      </c>
      <c r="AC18" s="15">
        <f>IFERROR((AA18/'League Calculation'!J$7)*100, "")</f>
        <v>84.514640213384482</v>
      </c>
    </row>
    <row r="19" spans="1:29" s="78" customFormat="1">
      <c r="A19" s="80" t="s">
        <v>75</v>
      </c>
      <c r="B19" s="81">
        <v>19</v>
      </c>
      <c r="C19" s="80" t="s">
        <v>292</v>
      </c>
      <c r="D19" s="82"/>
      <c r="E19" s="28">
        <v>1.7</v>
      </c>
      <c r="F19" s="28">
        <v>3.3</v>
      </c>
      <c r="G19" s="29">
        <f>(IF(E19=0, "0.00",10-E19))+F19</f>
        <v>11.600000000000001</v>
      </c>
      <c r="H19" s="30">
        <f>RANK(G19, $G$2:$G$86, 0)</f>
        <v>12</v>
      </c>
      <c r="I19" s="15">
        <f>IFERROR((G19/'League Calculation'!B$7)*100, "")</f>
        <v>92.063492063492063</v>
      </c>
      <c r="J19" s="28">
        <v>2.6</v>
      </c>
      <c r="K19" s="28">
        <v>1.9</v>
      </c>
      <c r="L19" s="29">
        <f>(IF(J19=0, "0.00",10-J19))+K19</f>
        <v>9.3000000000000007</v>
      </c>
      <c r="M19" s="30">
        <f>RANK(L19,$L$2:$L$986)</f>
        <v>12</v>
      </c>
      <c r="N19" s="15">
        <f>IFERROR((L19/'League Calculation'!H$7)*100, "")</f>
        <v>83.408071748878925</v>
      </c>
      <c r="O19" s="28"/>
      <c r="P19" s="28"/>
      <c r="Q19" s="29">
        <f>(IF(O19=0, "0.00",10-O19))+P19</f>
        <v>0</v>
      </c>
      <c r="R19" s="30">
        <f>RANK(Q19,$Q$2:$Q$986, 0)</f>
        <v>7</v>
      </c>
      <c r="S19" s="15">
        <f>IFERROR((Q19/'League Calculation'!I$7)*100, "")</f>
        <v>0</v>
      </c>
      <c r="T19" s="28">
        <v>2.75</v>
      </c>
      <c r="U19" s="28">
        <v>0</v>
      </c>
      <c r="V19" s="29">
        <f>(IF(T19=0, "0.00",10-T19))+U19</f>
        <v>7.25</v>
      </c>
      <c r="W19" s="30">
        <f>RANK(V19,$V$2:$V$986, 0)</f>
        <v>27</v>
      </c>
      <c r="X19" s="15">
        <f>IFERROR((V19/'League Calculation'!C$7)*100, "")</f>
        <v>69.711538461538453</v>
      </c>
      <c r="Y19" s="29">
        <f>E19+J19+O19+T19</f>
        <v>7.05</v>
      </c>
      <c r="Z19" s="29">
        <f>F19+K19+P19+U19</f>
        <v>5.1999999999999993</v>
      </c>
      <c r="AA19" s="29">
        <f>G19+L19+Q19+V19</f>
        <v>28.150000000000002</v>
      </c>
      <c r="AB19" s="30">
        <f>RANK(AA19,$AA$2:$AA$59986, 0)</f>
        <v>18</v>
      </c>
      <c r="AC19" s="15">
        <f>IFERROR((AA19/'League Calculation'!J$7)*100, "")</f>
        <v>84.364791560523884</v>
      </c>
    </row>
    <row r="20" spans="1:29" s="78" customFormat="1">
      <c r="A20" s="80" t="s">
        <v>204</v>
      </c>
      <c r="B20" s="81">
        <v>15</v>
      </c>
      <c r="C20" s="80" t="s">
        <v>288</v>
      </c>
      <c r="D20" s="82"/>
      <c r="E20" s="28">
        <v>1.133</v>
      </c>
      <c r="F20" s="28">
        <v>3.3</v>
      </c>
      <c r="G20" s="29">
        <f>(IF(E20=0, "0.00",10-E20))+F20</f>
        <v>12.167000000000002</v>
      </c>
      <c r="H20" s="30">
        <f>RANK(G20, $G$2:$G$86, 0)</f>
        <v>4</v>
      </c>
      <c r="I20" s="15">
        <f>IFERROR((G20/'League Calculation'!B$7)*100, "")</f>
        <v>96.563492063492063</v>
      </c>
      <c r="J20" s="28"/>
      <c r="K20" s="28"/>
      <c r="L20" s="29">
        <f>(IF(J20=0, "0.00",10-J20))+K20</f>
        <v>0</v>
      </c>
      <c r="M20" s="30">
        <f>RANK(L20,$L$2:$L$986)</f>
        <v>28</v>
      </c>
      <c r="N20" s="15">
        <f>IFERROR((L20/'League Calculation'!H$7)*100, "")</f>
        <v>0</v>
      </c>
      <c r="O20" s="28">
        <v>5</v>
      </c>
      <c r="P20" s="28">
        <v>1.6</v>
      </c>
      <c r="Q20" s="29">
        <f>(IF(O20=0, "0.00",10-O20))+P20</f>
        <v>6.6</v>
      </c>
      <c r="R20" s="30">
        <f>RANK(Q20,$Q$2:$Q$986, 0)</f>
        <v>6</v>
      </c>
      <c r="S20" s="15">
        <f>IFERROR((Q20/'League Calculation'!I$7)*100, "")</f>
        <v>65.671641791044763</v>
      </c>
      <c r="T20" s="28">
        <v>1.5</v>
      </c>
      <c r="U20" s="28">
        <v>0.5</v>
      </c>
      <c r="V20" s="29">
        <f>(IF(T20=0, "0.00",10-T20))+U20</f>
        <v>9</v>
      </c>
      <c r="W20" s="30">
        <f>RANK(V20,$V$2:$V$986, 0)</f>
        <v>10</v>
      </c>
      <c r="X20" s="15">
        <f>IFERROR((V20/'League Calculation'!C$7)*100, "")</f>
        <v>86.538461538461533</v>
      </c>
      <c r="Y20" s="29">
        <f>E20+J20+O20+T20</f>
        <v>7.633</v>
      </c>
      <c r="Z20" s="29">
        <f>F20+K20+P20+U20</f>
        <v>5.4</v>
      </c>
      <c r="AA20" s="29">
        <f>G20+L20+Q20+V20</f>
        <v>27.767000000000003</v>
      </c>
      <c r="AB20" s="30">
        <f>RANK(AA20,$AA$2:$AA$59986, 0)</f>
        <v>19</v>
      </c>
      <c r="AC20" s="15">
        <f>IFERROR((AA20/'League Calculation'!J$7)*100, "")</f>
        <v>83.216950879611602</v>
      </c>
    </row>
    <row r="21" spans="1:29" s="78" customFormat="1">
      <c r="A21" s="83" t="s">
        <v>274</v>
      </c>
      <c r="B21" s="81">
        <v>37</v>
      </c>
      <c r="C21" s="83" t="s">
        <v>310</v>
      </c>
      <c r="D21" s="83"/>
      <c r="E21" s="78">
        <v>1.33</v>
      </c>
      <c r="F21" s="78">
        <v>2.4</v>
      </c>
      <c r="G21" s="29">
        <f>(IF(E21=0, "0.00",10-E21))+F21</f>
        <v>11.07</v>
      </c>
      <c r="H21" s="30">
        <f>RANK(G21, $G$2:$G$86, 0)</f>
        <v>27</v>
      </c>
      <c r="I21" s="15">
        <f>IFERROR((G21/'League Calculation'!B$7)*100, "")</f>
        <v>87.857142857142847</v>
      </c>
      <c r="J21" s="79">
        <v>3.1</v>
      </c>
      <c r="K21" s="79">
        <v>1.3</v>
      </c>
      <c r="L21" s="29">
        <f>(IF(J21=0, "0.00",10-J21))+K21</f>
        <v>8.2000000000000011</v>
      </c>
      <c r="M21" s="30">
        <f>RANK(L21,$L$2:$L$986)</f>
        <v>22</v>
      </c>
      <c r="N21" s="15">
        <f>IFERROR((L21/'League Calculation'!H$7)*100, "")</f>
        <v>73.542600896861003</v>
      </c>
      <c r="O21" s="79"/>
      <c r="P21" s="79"/>
      <c r="Q21" s="29">
        <f>(IF(O21=0, "0.00",10-O21))+P21</f>
        <v>0</v>
      </c>
      <c r="R21" s="30">
        <f>RANK(Q21,$Q$2:$Q$986, 0)</f>
        <v>7</v>
      </c>
      <c r="S21" s="15">
        <f>IFERROR((Q21/'League Calculation'!I$7)*100, "")</f>
        <v>0</v>
      </c>
      <c r="T21" s="79">
        <v>2.6</v>
      </c>
      <c r="U21" s="79">
        <v>1</v>
      </c>
      <c r="V21" s="29">
        <f>(IF(T21=0, "0.00",10-T21))+U21</f>
        <v>8.4</v>
      </c>
      <c r="W21" s="30">
        <f>RANK(V21,$V$2:$V$986, 0)</f>
        <v>17</v>
      </c>
      <c r="X21" s="15">
        <f>IFERROR((V21/'League Calculation'!C$7)*100, "")</f>
        <v>80.769230769230774</v>
      </c>
      <c r="Y21" s="29">
        <f>E21+J21+O21+T21</f>
        <v>7.0299999999999994</v>
      </c>
      <c r="Z21" s="29">
        <f>F21+K21+P21+U21</f>
        <v>4.7</v>
      </c>
      <c r="AA21" s="29">
        <f>G21+L21+Q21+V21</f>
        <v>27.67</v>
      </c>
      <c r="AB21" s="30">
        <f>RANK(AA21,$AA$2:$AA$59986, 0)</f>
        <v>20</v>
      </c>
      <c r="AC21" s="15">
        <f>IFERROR((AA21/'League Calculation'!J$7)*100, "")</f>
        <v>82.926244493062015</v>
      </c>
    </row>
    <row r="22" spans="1:29" s="78" customFormat="1">
      <c r="A22" s="83" t="s">
        <v>204</v>
      </c>
      <c r="B22" s="81">
        <v>44</v>
      </c>
      <c r="C22" s="83" t="s">
        <v>315</v>
      </c>
      <c r="D22" s="83"/>
      <c r="E22" s="78">
        <v>1.5</v>
      </c>
      <c r="F22" s="78">
        <v>3.3</v>
      </c>
      <c r="G22" s="29">
        <f>(IF(E22=0, "0.00",10-E22))+F22</f>
        <v>11.8</v>
      </c>
      <c r="H22" s="30">
        <f>RANK(G22, $G$2:$G$86, 0)</f>
        <v>9</v>
      </c>
      <c r="I22" s="15">
        <f>IFERROR((G22/'League Calculation'!B$7)*100, "")</f>
        <v>93.650793650793645</v>
      </c>
      <c r="J22" s="79">
        <v>4.4000000000000004</v>
      </c>
      <c r="K22" s="79">
        <v>2.2000000000000002</v>
      </c>
      <c r="L22" s="29">
        <f>(IF(J22=0, "0.00",10-J22))+K22</f>
        <v>7.8</v>
      </c>
      <c r="M22" s="30">
        <f>RANK(L22,$L$2:$L$986)</f>
        <v>26</v>
      </c>
      <c r="N22" s="15">
        <f>IFERROR((L22/'League Calculation'!H$7)*100, "")</f>
        <v>69.955156950672631</v>
      </c>
      <c r="O22" s="79"/>
      <c r="P22" s="79"/>
      <c r="Q22" s="29">
        <f>(IF(O22=0, "0.00",10-O22))+P22</f>
        <v>0</v>
      </c>
      <c r="R22" s="30">
        <f>RANK(Q22,$Q$2:$Q$986, 0)</f>
        <v>7</v>
      </c>
      <c r="S22" s="15">
        <f>IFERROR((Q22/'League Calculation'!I$7)*100, "")</f>
        <v>0</v>
      </c>
      <c r="T22" s="79">
        <v>2.5</v>
      </c>
      <c r="U22" s="79">
        <v>0.5</v>
      </c>
      <c r="V22" s="29">
        <f>(IF(T22=0, "0.00",10-T22))+U22</f>
        <v>8</v>
      </c>
      <c r="W22" s="30">
        <f>RANK(V22,$V$2:$V$986, 0)</f>
        <v>21</v>
      </c>
      <c r="X22" s="15">
        <f>IFERROR((V22/'League Calculation'!C$7)*100, "")</f>
        <v>76.92307692307692</v>
      </c>
      <c r="Y22" s="29">
        <f>E22+J22+O22+T22</f>
        <v>8.4</v>
      </c>
      <c r="Z22" s="29">
        <f>F22+K22+P22+U22</f>
        <v>6</v>
      </c>
      <c r="AA22" s="29">
        <f>G22+L22+Q22+V22</f>
        <v>27.6</v>
      </c>
      <c r="AB22" s="30">
        <f>RANK(AA22,$AA$2:$AA$59986, 0)</f>
        <v>21</v>
      </c>
      <c r="AC22" s="15">
        <f>IFERROR((AA22/'League Calculation'!J$7)*100, "")</f>
        <v>82.716456379057163</v>
      </c>
    </row>
    <row r="23" spans="1:29" s="78" customFormat="1">
      <c r="A23" s="83" t="s">
        <v>75</v>
      </c>
      <c r="B23" s="81">
        <v>20</v>
      </c>
      <c r="C23" s="83" t="s">
        <v>293</v>
      </c>
      <c r="D23" s="83"/>
      <c r="E23" s="78">
        <v>1.7330000000000001</v>
      </c>
      <c r="F23" s="78">
        <v>2.9</v>
      </c>
      <c r="G23" s="29">
        <f>(IF(E23=0, "0.00",10-E23))+F23</f>
        <v>11.167</v>
      </c>
      <c r="H23" s="30">
        <f>RANK(G23, $G$2:$G$86, 0)</f>
        <v>26</v>
      </c>
      <c r="I23" s="15">
        <f>IFERROR((G23/'League Calculation'!B$7)*100, "")</f>
        <v>88.626984126984127</v>
      </c>
      <c r="J23" s="79">
        <v>3.8</v>
      </c>
      <c r="K23" s="79">
        <v>2.2000000000000002</v>
      </c>
      <c r="L23" s="29">
        <f>(IF(J23=0, "0.00",10-J23))+K23</f>
        <v>8.4</v>
      </c>
      <c r="M23" s="30">
        <f>RANK(L23,$L$2:$L$986)</f>
        <v>19</v>
      </c>
      <c r="N23" s="15">
        <f>IFERROR((L23/'League Calculation'!H$7)*100, "")</f>
        <v>75.336322869955154</v>
      </c>
      <c r="O23" s="79"/>
      <c r="P23" s="79"/>
      <c r="Q23" s="29">
        <f>(IF(O23=0, "0.00",10-O23))+P23</f>
        <v>0</v>
      </c>
      <c r="R23" s="30">
        <f>RANK(Q23,$Q$2:$Q$986, 0)</f>
        <v>7</v>
      </c>
      <c r="S23" s="15">
        <f>IFERROR((Q23/'League Calculation'!I$7)*100, "")</f>
        <v>0</v>
      </c>
      <c r="T23" s="79">
        <v>2.4500000000000002</v>
      </c>
      <c r="U23" s="79">
        <v>0</v>
      </c>
      <c r="V23" s="29">
        <f>(IF(T23=0, "0.00",10-T23))+U23</f>
        <v>7.55</v>
      </c>
      <c r="W23" s="30">
        <f>RANK(V23,$V$2:$V$986, 0)</f>
        <v>25</v>
      </c>
      <c r="X23" s="15">
        <f>IFERROR((V23/'League Calculation'!C$7)*100, "")</f>
        <v>72.59615384615384</v>
      </c>
      <c r="Y23" s="29">
        <f>E23+J23+O23+T23</f>
        <v>7.9829999999999997</v>
      </c>
      <c r="Z23" s="29">
        <f>F23+K23+P23+U23</f>
        <v>5.0999999999999996</v>
      </c>
      <c r="AA23" s="29">
        <f>G23+L23+Q23+V23</f>
        <v>27.117000000000001</v>
      </c>
      <c r="AB23" s="30">
        <f>RANK(AA23,$AA$2:$AA$59986, 0)</f>
        <v>22</v>
      </c>
      <c r="AC23" s="15">
        <f>IFERROR((AA23/'League Calculation'!J$7)*100, "")</f>
        <v>81.268918392423657</v>
      </c>
    </row>
    <row r="24" spans="1:29" s="78" customFormat="1">
      <c r="A24" s="83" t="s">
        <v>189</v>
      </c>
      <c r="B24" s="81">
        <v>42</v>
      </c>
      <c r="C24" s="83" t="s">
        <v>313</v>
      </c>
      <c r="D24" s="83"/>
      <c r="E24" s="78">
        <v>1.9</v>
      </c>
      <c r="F24" s="78">
        <v>3.2</v>
      </c>
      <c r="G24" s="29">
        <f>(IF(E24=0, "0.00",10-E24))+F24</f>
        <v>11.3</v>
      </c>
      <c r="H24" s="30">
        <f>RANK(G24, $G$2:$G$86, 0)</f>
        <v>19</v>
      </c>
      <c r="I24" s="15">
        <f>IFERROR((G24/'League Calculation'!B$7)*100, "")</f>
        <v>89.682539682539669</v>
      </c>
      <c r="J24" s="79">
        <v>3.7</v>
      </c>
      <c r="K24" s="79">
        <v>2</v>
      </c>
      <c r="L24" s="29">
        <f>(IF(J24=0, "0.00",10-J24))+K24</f>
        <v>8.3000000000000007</v>
      </c>
      <c r="M24" s="30">
        <f>RANK(L24,$L$2:$L$986)</f>
        <v>21</v>
      </c>
      <c r="N24" s="15">
        <f>IFERROR((L24/'League Calculation'!H$7)*100, "")</f>
        <v>74.439461883408072</v>
      </c>
      <c r="O24" s="79"/>
      <c r="P24" s="79"/>
      <c r="Q24" s="29">
        <f>(IF(O24=0, "0.00",10-O24))+P24</f>
        <v>0</v>
      </c>
      <c r="R24" s="30">
        <f>RANK(Q24,$Q$2:$Q$986, 0)</f>
        <v>7</v>
      </c>
      <c r="S24" s="15">
        <f>IFERROR((Q24/'League Calculation'!I$7)*100, "")</f>
        <v>0</v>
      </c>
      <c r="T24" s="79">
        <v>3.1</v>
      </c>
      <c r="U24" s="79">
        <v>0.5</v>
      </c>
      <c r="V24" s="29">
        <f>(IF(T24=0, "0.00",10-T24))+U24</f>
        <v>7.4</v>
      </c>
      <c r="W24" s="30">
        <f>RANK(V24,$V$2:$V$986, 0)</f>
        <v>26</v>
      </c>
      <c r="X24" s="15">
        <f>IFERROR((V24/'League Calculation'!C$7)*100, "")</f>
        <v>71.15384615384616</v>
      </c>
      <c r="Y24" s="29">
        <f>E24+J24+O24+T24</f>
        <v>8.6999999999999993</v>
      </c>
      <c r="Z24" s="29">
        <f>F24+K24+P24+U24</f>
        <v>5.7</v>
      </c>
      <c r="AA24" s="29">
        <f>G24+L24+Q24+V24</f>
        <v>27</v>
      </c>
      <c r="AB24" s="30">
        <f>RANK(AA24,$AA$2:$AA$59986, 0)</f>
        <v>23</v>
      </c>
      <c r="AC24" s="15">
        <f>IFERROR((AA24/'League Calculation'!J$7)*100, "")</f>
        <v>80.918272544729831</v>
      </c>
    </row>
    <row r="25" spans="1:29" s="78" customFormat="1">
      <c r="A25" s="46" t="s">
        <v>185</v>
      </c>
      <c r="B25">
        <v>3</v>
      </c>
      <c r="C25" s="46" t="s">
        <v>276</v>
      </c>
      <c r="D25" s="68"/>
      <c r="E25" s="28">
        <v>2.133</v>
      </c>
      <c r="F25" s="28">
        <v>3.1</v>
      </c>
      <c r="G25" s="29">
        <f>(IF(E25=0, "0.00",10-E25))+F25</f>
        <v>10.967000000000001</v>
      </c>
      <c r="H25" s="30">
        <f>RANK(G25, $G$2:$G$86, 0)</f>
        <v>31</v>
      </c>
      <c r="I25" s="15">
        <f>IFERROR((G25/'League Calculation'!B$7)*100, "")</f>
        <v>87.039682539682545</v>
      </c>
      <c r="J25" s="28">
        <v>3.5</v>
      </c>
      <c r="K25" s="28">
        <v>1.9</v>
      </c>
      <c r="L25" s="29">
        <f>(IF(J25=0, "0.00",10-J25))+K25</f>
        <v>8.4</v>
      </c>
      <c r="M25" s="30">
        <f>RANK(L25,$L$2:$L$986)</f>
        <v>19</v>
      </c>
      <c r="N25" s="15">
        <f>IFERROR((L25/'League Calculation'!H$7)*100, "")</f>
        <v>75.336322869955154</v>
      </c>
      <c r="O25" s="28"/>
      <c r="P25" s="28"/>
      <c r="Q25" s="29">
        <f>(IF(O25=0, "0.00",10-O25))+P25</f>
        <v>0</v>
      </c>
      <c r="R25" s="30">
        <f>RANK(Q25,$Q$2:$Q$986, 0)</f>
        <v>7</v>
      </c>
      <c r="S25" s="15">
        <f>IFERROR((Q25/'League Calculation'!I$7)*100, "")</f>
        <v>0</v>
      </c>
      <c r="T25" s="28">
        <v>2.4</v>
      </c>
      <c r="U25" s="28">
        <v>0</v>
      </c>
      <c r="V25" s="29">
        <f>(IF(T25=0, "0.00",10-T25))+U25</f>
        <v>7.6</v>
      </c>
      <c r="W25" s="30">
        <f>RANK(V25,$V$2:$V$986, 0)</f>
        <v>24</v>
      </c>
      <c r="X25" s="15">
        <f>IFERROR((V25/'League Calculation'!C$7)*100, "")</f>
        <v>73.076923076923066</v>
      </c>
      <c r="Y25" s="29">
        <f>E25+J25+O25+T25</f>
        <v>8.0329999999999995</v>
      </c>
      <c r="Z25" s="29">
        <f>F25+K25+P25+U25</f>
        <v>5</v>
      </c>
      <c r="AA25" s="29">
        <f>G25+L25+Q25+V25</f>
        <v>26.966999999999999</v>
      </c>
      <c r="AB25" s="30">
        <f>RANK(AA25,$AA$2:$AA$59986, 0)</f>
        <v>24</v>
      </c>
      <c r="AC25" s="15">
        <f>IFERROR((AA25/'League Calculation'!J$7)*100, "")</f>
        <v>80.819372433841821</v>
      </c>
    </row>
    <row r="26" spans="1:29" s="78" customFormat="1">
      <c r="A26" s="46" t="s">
        <v>185</v>
      </c>
      <c r="B26">
        <v>2</v>
      </c>
      <c r="C26" s="46" t="s">
        <v>275</v>
      </c>
      <c r="D26" s="68"/>
      <c r="E26" s="28">
        <v>2.133</v>
      </c>
      <c r="F26" s="28">
        <v>3.1</v>
      </c>
      <c r="G26" s="29">
        <f>(IF(E26=0, "0.00",10-E26))+F26</f>
        <v>10.967000000000001</v>
      </c>
      <c r="H26" s="30">
        <f>RANK(G26, $G$2:$G$86, 0)</f>
        <v>31</v>
      </c>
      <c r="I26" s="15">
        <f>IFERROR((G26/'League Calculation'!B$7)*100, "")</f>
        <v>87.039682539682545</v>
      </c>
      <c r="J26" s="28">
        <v>3.3</v>
      </c>
      <c r="K26" s="28">
        <v>1.2</v>
      </c>
      <c r="L26" s="29">
        <f>(IF(J26=0, "0.00",10-J26))+K26</f>
        <v>7.9</v>
      </c>
      <c r="M26" s="30">
        <f>RANK(L26,$L$2:$L$986)</f>
        <v>24</v>
      </c>
      <c r="N26" s="15">
        <f>IFERROR((L26/'League Calculation'!H$7)*100, "")</f>
        <v>70.852017937219742</v>
      </c>
      <c r="O26" s="28"/>
      <c r="P26" s="28"/>
      <c r="Q26" s="29">
        <f>(IF(O26=0, "0.00",10-O26))+P26</f>
        <v>0</v>
      </c>
      <c r="R26" s="30">
        <f>RANK(Q26,$Q$2:$Q$986, 0)</f>
        <v>7</v>
      </c>
      <c r="S26" s="15">
        <f>IFERROR((Q26/'League Calculation'!I$7)*100, "")</f>
        <v>0</v>
      </c>
      <c r="T26" s="28">
        <v>3.25</v>
      </c>
      <c r="U26" s="28">
        <v>0</v>
      </c>
      <c r="V26" s="29">
        <f>(IF(T26=0, "0.00",10-T26))+U26</f>
        <v>6.75</v>
      </c>
      <c r="W26" s="30">
        <f>RANK(V26,$V$2:$V$986, 0)</f>
        <v>28</v>
      </c>
      <c r="X26" s="15">
        <f>IFERROR((V26/'League Calculation'!C$7)*100, "")</f>
        <v>64.90384615384616</v>
      </c>
      <c r="Y26" s="29">
        <f>E26+J26+O26+T26</f>
        <v>8.6829999999999998</v>
      </c>
      <c r="Z26" s="29">
        <f>F26+K26+P26+U26</f>
        <v>4.3</v>
      </c>
      <c r="AA26" s="29">
        <f>G26+L26+Q26+V26</f>
        <v>25.617000000000001</v>
      </c>
      <c r="AB26" s="30">
        <f>RANK(AA26,$AA$2:$AA$59986, 0)</f>
        <v>25</v>
      </c>
      <c r="AC26" s="15">
        <f>IFERROR((AA26/'League Calculation'!J$7)*100, "")</f>
        <v>76.773458806605333</v>
      </c>
    </row>
    <row r="27" spans="1:29" s="78" customFormat="1">
      <c r="A27" s="46" t="s">
        <v>185</v>
      </c>
      <c r="B27">
        <v>5</v>
      </c>
      <c r="C27" s="46" t="s">
        <v>278</v>
      </c>
      <c r="D27" s="68"/>
      <c r="E27" s="28">
        <v>2.3330000000000002</v>
      </c>
      <c r="F27" s="28">
        <v>2.8</v>
      </c>
      <c r="G27" s="29">
        <f>(IF(E27=0, "0.00",10-E27))+F27</f>
        <v>10.466999999999999</v>
      </c>
      <c r="H27" s="30">
        <f>RANK(G27, $G$2:$G$86, 0)</f>
        <v>36</v>
      </c>
      <c r="I27" s="15">
        <f>IFERROR((G27/'League Calculation'!B$7)*100, "")</f>
        <v>83.071428571428555</v>
      </c>
      <c r="J27" s="28">
        <v>4.5</v>
      </c>
      <c r="K27" s="28">
        <v>1.6</v>
      </c>
      <c r="L27" s="29">
        <f>(IF(J27=0, "0.00",10-J27))+K27</f>
        <v>7.1</v>
      </c>
      <c r="M27" s="30">
        <f>RANK(L27,$L$2:$L$986)</f>
        <v>27</v>
      </c>
      <c r="N27" s="15">
        <f>IFERROR((L27/'League Calculation'!H$7)*100, "")</f>
        <v>63.677130044843047</v>
      </c>
      <c r="O27" s="28"/>
      <c r="P27" s="28"/>
      <c r="Q27" s="29">
        <f>(IF(O27=0, "0.00",10-O27))+P27</f>
        <v>0</v>
      </c>
      <c r="R27" s="30">
        <f>RANK(Q27,$Q$2:$Q$986, 0)</f>
        <v>7</v>
      </c>
      <c r="S27" s="15">
        <f>IFERROR((Q27/'League Calculation'!I$7)*100, "")</f>
        <v>0</v>
      </c>
      <c r="T27" s="28">
        <v>6.7</v>
      </c>
      <c r="U27" s="28">
        <v>0</v>
      </c>
      <c r="V27" s="29">
        <f>(IF(T27=0, "0.00",10-T27))+U27</f>
        <v>3.3</v>
      </c>
      <c r="W27" s="30">
        <f>RANK(V27,$V$2:$V$986, 0)</f>
        <v>29</v>
      </c>
      <c r="X27" s="15">
        <f>IFERROR((V27/'League Calculation'!C$7)*100, "")</f>
        <v>31.73076923076923</v>
      </c>
      <c r="Y27" s="29">
        <f>E27+J27+O27+T27</f>
        <v>13.533000000000001</v>
      </c>
      <c r="Z27" s="29">
        <f>F27+K27+P27+U27</f>
        <v>4.4000000000000004</v>
      </c>
      <c r="AA27" s="29">
        <f>G27+L27+Q27+V27</f>
        <v>20.867000000000001</v>
      </c>
      <c r="AB27" s="30">
        <f>RANK(AA27,$AA$2:$AA$59986, 0)</f>
        <v>26</v>
      </c>
      <c r="AC27" s="15">
        <f>IFERROR((AA27/'League Calculation'!J$7)*100, "")</f>
        <v>62.537836784847315</v>
      </c>
    </row>
    <row r="28" spans="1:29" s="78" customFormat="1">
      <c r="A28" s="46" t="s">
        <v>236</v>
      </c>
      <c r="B28">
        <v>6</v>
      </c>
      <c r="C28" s="46" t="s">
        <v>279</v>
      </c>
      <c r="D28" s="68" t="s">
        <v>147</v>
      </c>
      <c r="E28" s="28">
        <v>1.5329999999999999</v>
      </c>
      <c r="F28" s="28">
        <v>3.1</v>
      </c>
      <c r="G28" s="29">
        <f>(IF(E28=0, "0.00",10-E28))+F28</f>
        <v>11.567</v>
      </c>
      <c r="H28" s="30">
        <f>RANK(G28, $G$2:$G$86, 0)</f>
        <v>13</v>
      </c>
      <c r="I28" s="15">
        <f>IFERROR((G28/'League Calculation'!B$7)*100, "")</f>
        <v>91.80158730158729</v>
      </c>
      <c r="J28" s="28">
        <v>2.5</v>
      </c>
      <c r="K28" s="28">
        <v>1.8</v>
      </c>
      <c r="L28" s="29">
        <f>(IF(J28=0, "0.00",10-J28))+K28</f>
        <v>9.3000000000000007</v>
      </c>
      <c r="M28" s="30">
        <f>RANK(L28,$L$2:$L$986)</f>
        <v>12</v>
      </c>
      <c r="N28" s="15">
        <f>IFERROR((L28/'League Calculation'!H$7)*100, "")</f>
        <v>83.408071748878925</v>
      </c>
      <c r="O28" s="28"/>
      <c r="P28" s="28"/>
      <c r="Q28" s="29">
        <f>(IF(O28=0, "0.00",10-O28))+P28</f>
        <v>0</v>
      </c>
      <c r="R28" s="30">
        <f>RANK(Q28,$Q$2:$Q$986, 0)</f>
        <v>7</v>
      </c>
      <c r="S28" s="15">
        <f>IFERROR((Q28/'League Calculation'!I$7)*100, "")</f>
        <v>0</v>
      </c>
      <c r="T28" s="28">
        <v>0</v>
      </c>
      <c r="U28" s="28">
        <v>0</v>
      </c>
      <c r="V28" s="29">
        <f>(IF(T28=0, "0.00",10-T28))+U28</f>
        <v>0</v>
      </c>
      <c r="W28" s="30">
        <f>RANK(V28,$V$2:$V$986, 0)</f>
        <v>30</v>
      </c>
      <c r="X28" s="15">
        <f>IFERROR((V28/'League Calculation'!C$7)*100, "")</f>
        <v>0</v>
      </c>
      <c r="Y28" s="29">
        <f>E28+J28+O28+T28</f>
        <v>4.0329999999999995</v>
      </c>
      <c r="Z28" s="29">
        <f>F28+K28+P28+U28</f>
        <v>4.9000000000000004</v>
      </c>
      <c r="AA28" s="29">
        <f>G28+L28+Q28+V28</f>
        <v>20.867000000000001</v>
      </c>
      <c r="AB28" s="30">
        <f>RANK(AA28,$AA$2:$AA$59986, 0)</f>
        <v>26</v>
      </c>
      <c r="AC28" s="15">
        <f>IFERROR((AA28/'League Calculation'!J$7)*100, "")</f>
        <v>62.537836784847315</v>
      </c>
    </row>
    <row r="29" spans="1:29" s="78" customFormat="1">
      <c r="A29" s="83" t="s">
        <v>204</v>
      </c>
      <c r="B29" s="81">
        <v>43</v>
      </c>
      <c r="C29" s="83" t="s">
        <v>314</v>
      </c>
      <c r="D29" s="83"/>
      <c r="E29" s="78">
        <v>1.4330000000000001</v>
      </c>
      <c r="F29" s="78">
        <v>3.3</v>
      </c>
      <c r="G29" s="29">
        <f>(IF(E29=0, "0.00",10-E29))+F29</f>
        <v>11.867000000000001</v>
      </c>
      <c r="H29" s="30">
        <f>RANK(G29, $G$2:$G$86, 0)</f>
        <v>8</v>
      </c>
      <c r="I29" s="15">
        <f>IFERROR((G29/'League Calculation'!B$7)*100, "")</f>
        <v>94.182539682539684</v>
      </c>
      <c r="J29" s="79">
        <v>3.15</v>
      </c>
      <c r="K29" s="79">
        <v>2</v>
      </c>
      <c r="L29" s="29">
        <f>(IF(J29=0, "0.00",10-J29))+K29</f>
        <v>8.85</v>
      </c>
      <c r="M29" s="30">
        <f>RANK(L29,$L$2:$L$986)</f>
        <v>17</v>
      </c>
      <c r="N29" s="15">
        <f>IFERROR((L29/'League Calculation'!H$7)*100, "")</f>
        <v>79.372197309417032</v>
      </c>
      <c r="O29" s="79"/>
      <c r="P29" s="79"/>
      <c r="Q29" s="29">
        <f>(IF(O29=0, "0.00",10-O29))+P29</f>
        <v>0</v>
      </c>
      <c r="R29" s="30">
        <f>RANK(Q29,$Q$2:$Q$986, 0)</f>
        <v>7</v>
      </c>
      <c r="S29" s="15">
        <f>IFERROR((Q29/'League Calculation'!I$7)*100, "")</f>
        <v>0</v>
      </c>
      <c r="T29" s="79">
        <v>0</v>
      </c>
      <c r="U29" s="79">
        <v>0</v>
      </c>
      <c r="V29" s="29">
        <f>(IF(T29=0, "0.00",10-T29))+U29</f>
        <v>0</v>
      </c>
      <c r="W29" s="30">
        <f>RANK(V29,$V$2:$V$986, 0)</f>
        <v>30</v>
      </c>
      <c r="X29" s="15">
        <f>IFERROR((V29/'League Calculation'!C$7)*100, "")</f>
        <v>0</v>
      </c>
      <c r="Y29" s="29">
        <f>E29+J29+O29+T29</f>
        <v>4.5830000000000002</v>
      </c>
      <c r="Z29" s="29">
        <f>F29+K29+P29+U29</f>
        <v>5.3</v>
      </c>
      <c r="AA29" s="29">
        <f>G29+L29+Q29+V29</f>
        <v>20.716999999999999</v>
      </c>
      <c r="AB29" s="30">
        <f>RANK(AA29,$AA$2:$AA$59986, 0)</f>
        <v>28</v>
      </c>
      <c r="AC29" s="15">
        <f>IFERROR((AA29/'League Calculation'!J$7)*100, "")</f>
        <v>62.088290826265471</v>
      </c>
    </row>
    <row r="30" spans="1:29" s="78" customFormat="1">
      <c r="A30" s="46" t="s">
        <v>236</v>
      </c>
      <c r="B30">
        <v>7</v>
      </c>
      <c r="C30" s="46" t="s">
        <v>280</v>
      </c>
      <c r="D30" s="68"/>
      <c r="E30" s="28">
        <v>1.9330000000000001</v>
      </c>
      <c r="F30" s="28">
        <v>3</v>
      </c>
      <c r="G30" s="29">
        <f>(IF(E30=0, "0.00",10-E30))+F30</f>
        <v>11.067</v>
      </c>
      <c r="H30" s="30">
        <f>RANK(G30, $G$2:$G$86, 0)</f>
        <v>28</v>
      </c>
      <c r="I30" s="15">
        <f>IFERROR((G30/'League Calculation'!B$7)*100, "")</f>
        <v>87.833333333333329</v>
      </c>
      <c r="J30" s="28">
        <v>2.1</v>
      </c>
      <c r="K30" s="28">
        <v>1.7</v>
      </c>
      <c r="L30" s="29">
        <f>(IF(J30=0, "0.00",10-J30))+K30</f>
        <v>9.6</v>
      </c>
      <c r="M30" s="30">
        <f>RANK(L30,$L$2:$L$986)</f>
        <v>9</v>
      </c>
      <c r="N30" s="15">
        <f>IFERROR((L30/'League Calculation'!H$7)*100, "")</f>
        <v>86.098654708520172</v>
      </c>
      <c r="O30" s="28"/>
      <c r="P30" s="28"/>
      <c r="Q30" s="29">
        <f>(IF(O30=0, "0.00",10-O30))+P30</f>
        <v>0</v>
      </c>
      <c r="R30" s="30">
        <f>RANK(Q30,$Q$2:$Q$986, 0)</f>
        <v>7</v>
      </c>
      <c r="S30" s="15">
        <f>IFERROR((Q30/'League Calculation'!I$7)*100, "")</f>
        <v>0</v>
      </c>
      <c r="T30" s="28">
        <v>0</v>
      </c>
      <c r="U30" s="28">
        <v>0</v>
      </c>
      <c r="V30" s="29">
        <f>(IF(T30=0, "0.00",10-T30))+U30</f>
        <v>0</v>
      </c>
      <c r="W30" s="30">
        <f>RANK(V30,$V$2:$V$986, 0)</f>
        <v>30</v>
      </c>
      <c r="X30" s="15">
        <f>IFERROR((V30/'League Calculation'!C$7)*100, "")</f>
        <v>0</v>
      </c>
      <c r="Y30" s="29">
        <f>E30+J30+O30+T30</f>
        <v>4.0330000000000004</v>
      </c>
      <c r="Z30" s="29">
        <f>F30+K30+P30+U30</f>
        <v>4.7</v>
      </c>
      <c r="AA30" s="29">
        <f>G30+L30+Q30+V30</f>
        <v>20.667000000000002</v>
      </c>
      <c r="AB30" s="30">
        <f>RANK(AA30,$AA$2:$AA$59986, 0)</f>
        <v>29</v>
      </c>
      <c r="AC30" s="15">
        <f>IFERROR((AA30/'League Calculation'!J$7)*100, "")</f>
        <v>61.938442173404873</v>
      </c>
    </row>
    <row r="31" spans="1:29" s="78" customFormat="1">
      <c r="A31" s="83" t="s">
        <v>74</v>
      </c>
      <c r="B31" s="81">
        <v>38</v>
      </c>
      <c r="C31" s="83" t="s">
        <v>153</v>
      </c>
      <c r="D31" s="83"/>
      <c r="E31" s="78">
        <v>2.0329999999999999</v>
      </c>
      <c r="F31" s="78">
        <v>3.3</v>
      </c>
      <c r="G31" s="29">
        <f>(IF(E31=0, "0.00",10-E31))+F31</f>
        <v>11.266999999999999</v>
      </c>
      <c r="H31" s="30">
        <f>RANK(G31, $G$2:$G$86, 0)</f>
        <v>22</v>
      </c>
      <c r="I31" s="15">
        <f>IFERROR((G31/'League Calculation'!B$7)*100, "")</f>
        <v>89.42063492063491</v>
      </c>
      <c r="J31" s="79">
        <v>3.3</v>
      </c>
      <c r="K31" s="79">
        <v>2.4</v>
      </c>
      <c r="L31" s="29">
        <f>(IF(J31=0, "0.00",10-J31))+K31</f>
        <v>9.1</v>
      </c>
      <c r="M31" s="30">
        <f>RANK(L31,$L$2:$L$986)</f>
        <v>15</v>
      </c>
      <c r="N31" s="15">
        <f>IFERROR((L31/'League Calculation'!H$7)*100, "")</f>
        <v>81.614349775784746</v>
      </c>
      <c r="O31" s="79"/>
      <c r="P31" s="79"/>
      <c r="Q31" s="29">
        <f>(IF(O31=0, "0.00",10-O31))+P31</f>
        <v>0</v>
      </c>
      <c r="R31" s="30">
        <f>RANK(Q31,$Q$2:$Q$986, 0)</f>
        <v>7</v>
      </c>
      <c r="S31" s="15">
        <f>IFERROR((Q31/'League Calculation'!I$7)*100, "")</f>
        <v>0</v>
      </c>
      <c r="T31" s="79">
        <v>0</v>
      </c>
      <c r="U31" s="79">
        <v>0</v>
      </c>
      <c r="V31" s="29">
        <f>(IF(T31=0, "0.00",10-T31))+U31</f>
        <v>0</v>
      </c>
      <c r="W31" s="30">
        <f>RANK(V31,$V$2:$V$986, 0)</f>
        <v>30</v>
      </c>
      <c r="X31" s="15">
        <f>IFERROR((V31/'League Calculation'!C$7)*100, "")</f>
        <v>0</v>
      </c>
      <c r="Y31" s="29">
        <f>E31+J31+O31+T31</f>
        <v>5.3330000000000002</v>
      </c>
      <c r="Z31" s="29">
        <f>F31+K31+P31+U31</f>
        <v>5.6999999999999993</v>
      </c>
      <c r="AA31" s="29">
        <f>G31+L31+Q31+V31</f>
        <v>20.366999999999997</v>
      </c>
      <c r="AB31" s="30">
        <f>RANK(AA31,$AA$2:$AA$59986, 0)</f>
        <v>30</v>
      </c>
      <c r="AC31" s="15">
        <f>IFERROR((AA31/'League Calculation'!J$7)*100, "")</f>
        <v>61.0393502562412</v>
      </c>
    </row>
    <row r="32" spans="1:29" s="78" customFormat="1">
      <c r="A32" s="83" t="s">
        <v>74</v>
      </c>
      <c r="B32" s="81">
        <v>39</v>
      </c>
      <c r="C32" s="83" t="s">
        <v>154</v>
      </c>
      <c r="D32" s="83"/>
      <c r="E32" s="78">
        <v>1.7330000000000001</v>
      </c>
      <c r="F32" s="78">
        <v>3.2</v>
      </c>
      <c r="G32" s="29">
        <f>(IF(E32=0, "0.00",10-E32))+F32</f>
        <v>11.466999999999999</v>
      </c>
      <c r="H32" s="30">
        <f>RANK(G32, $G$2:$G$86, 0)</f>
        <v>16</v>
      </c>
      <c r="I32" s="15">
        <f>IFERROR((G32/'League Calculation'!B$7)*100, "")</f>
        <v>91.007936507936492</v>
      </c>
      <c r="J32" s="79">
        <v>3.45</v>
      </c>
      <c r="K32" s="79">
        <v>2.2999999999999998</v>
      </c>
      <c r="L32" s="29">
        <f>(IF(J32=0, "0.00",10-J32))+K32</f>
        <v>8.85</v>
      </c>
      <c r="M32" s="30">
        <f>RANK(L32,$L$2:$L$986)</f>
        <v>17</v>
      </c>
      <c r="N32" s="15">
        <f>IFERROR((L32/'League Calculation'!H$7)*100, "")</f>
        <v>79.372197309417032</v>
      </c>
      <c r="O32" s="79"/>
      <c r="P32" s="79"/>
      <c r="Q32" s="29">
        <f>(IF(O32=0, "0.00",10-O32))+P32</f>
        <v>0</v>
      </c>
      <c r="R32" s="30">
        <f>RANK(Q32,$Q$2:$Q$986, 0)</f>
        <v>7</v>
      </c>
      <c r="S32" s="15">
        <f>IFERROR((Q32/'League Calculation'!I$7)*100, "")</f>
        <v>0</v>
      </c>
      <c r="T32" s="79">
        <v>0</v>
      </c>
      <c r="U32" s="79">
        <v>0</v>
      </c>
      <c r="V32" s="29">
        <f>(IF(T32=0, "0.00",10-T32))+U32</f>
        <v>0</v>
      </c>
      <c r="W32" s="30">
        <f>RANK(V32,$V$2:$V$986, 0)</f>
        <v>30</v>
      </c>
      <c r="X32" s="15">
        <f>IFERROR((V32/'League Calculation'!C$7)*100, "")</f>
        <v>0</v>
      </c>
      <c r="Y32" s="29">
        <f>E32+J32+O32+T32</f>
        <v>5.1829999999999998</v>
      </c>
      <c r="Z32" s="29">
        <f>F32+K32+P32+U32</f>
        <v>5.5</v>
      </c>
      <c r="AA32" s="29">
        <f>G32+L32+Q32+V32</f>
        <v>20.317</v>
      </c>
      <c r="AB32" s="30">
        <f>RANK(AA32,$AA$2:$AA$59986, 0)</f>
        <v>31</v>
      </c>
      <c r="AC32" s="15">
        <f>IFERROR((AA32/'League Calculation'!J$7)*100, "")</f>
        <v>60.889501603380594</v>
      </c>
    </row>
    <row r="33" spans="1:29" s="78" customFormat="1">
      <c r="A33" s="80" t="s">
        <v>125</v>
      </c>
      <c r="B33" s="81">
        <v>16</v>
      </c>
      <c r="C33" s="80" t="s">
        <v>289</v>
      </c>
      <c r="D33" s="82"/>
      <c r="E33" s="28">
        <v>2.4329999999999998</v>
      </c>
      <c r="F33" s="28">
        <v>3.4</v>
      </c>
      <c r="G33" s="29">
        <f>(IF(E33=0, "0.00",10-E33))+F33</f>
        <v>10.967000000000001</v>
      </c>
      <c r="H33" s="30">
        <f>RANK(G33, $G$2:$G$86, 0)</f>
        <v>31</v>
      </c>
      <c r="I33" s="15">
        <f>IFERROR((G33/'League Calculation'!B$7)*100, "")</f>
        <v>87.039682539682545</v>
      </c>
      <c r="J33" s="28"/>
      <c r="K33" s="28"/>
      <c r="L33" s="29">
        <f>(IF(J33=0, "0.00",10-J33))+K33</f>
        <v>0</v>
      </c>
      <c r="M33" s="30">
        <f>RANK(L33,$L$2:$L$986)</f>
        <v>28</v>
      </c>
      <c r="N33" s="15">
        <f>IFERROR((L33/'League Calculation'!H$7)*100, "")</f>
        <v>0</v>
      </c>
      <c r="O33" s="28"/>
      <c r="P33" s="28"/>
      <c r="Q33" s="29">
        <f>(IF(O33=0, "0.00",10-O33))+P33</f>
        <v>0</v>
      </c>
      <c r="R33" s="30">
        <f>RANK(Q33,$Q$2:$Q$986, 0)</f>
        <v>7</v>
      </c>
      <c r="S33" s="15">
        <f>IFERROR((Q33/'League Calculation'!I$7)*100, "")</f>
        <v>0</v>
      </c>
      <c r="T33" s="28">
        <v>1.7</v>
      </c>
      <c r="U33" s="28">
        <v>1</v>
      </c>
      <c r="V33" s="29">
        <f>(IF(T33=0, "0.00",10-T33))+U33</f>
        <v>9.3000000000000007</v>
      </c>
      <c r="W33" s="30">
        <f>RANK(V33,$V$2:$V$986, 0)</f>
        <v>8</v>
      </c>
      <c r="X33" s="15">
        <f>IFERROR((V33/'League Calculation'!C$7)*100, "")</f>
        <v>89.423076923076934</v>
      </c>
      <c r="Y33" s="29">
        <f>E33+J33+O33+T33</f>
        <v>4.133</v>
      </c>
      <c r="Z33" s="29">
        <f>F33+K33+P33+U33</f>
        <v>4.4000000000000004</v>
      </c>
      <c r="AA33" s="29">
        <f>G33+L33+Q33+V33</f>
        <v>20.267000000000003</v>
      </c>
      <c r="AB33" s="30">
        <f>RANK(AA33,$AA$2:$AA$59986, 0)</f>
        <v>32</v>
      </c>
      <c r="AC33" s="15">
        <f>IFERROR((AA33/'League Calculation'!J$7)*100, "")</f>
        <v>60.739652950519982</v>
      </c>
    </row>
    <row r="34" spans="1:29" s="78" customFormat="1">
      <c r="A34" s="80" t="s">
        <v>183</v>
      </c>
      <c r="B34" s="81">
        <v>17</v>
      </c>
      <c r="C34" s="80" t="s">
        <v>290</v>
      </c>
      <c r="D34" s="82"/>
      <c r="E34" s="28">
        <v>2.4329999999999998</v>
      </c>
      <c r="F34" s="28">
        <v>3.2</v>
      </c>
      <c r="G34" s="29">
        <f>(IF(E34=0, "0.00",10-E34))+F34</f>
        <v>10.766999999999999</v>
      </c>
      <c r="H34" s="30">
        <f>RANK(G34, $G$2:$G$86, 0)</f>
        <v>35</v>
      </c>
      <c r="I34" s="15">
        <f>IFERROR((G34/'League Calculation'!B$7)*100, "")</f>
        <v>85.452380952380935</v>
      </c>
      <c r="J34" s="28"/>
      <c r="K34" s="28"/>
      <c r="L34" s="29">
        <f>(IF(J34=0, "0.00",10-J34))+K34</f>
        <v>0</v>
      </c>
      <c r="M34" s="30">
        <f>RANK(L34,$L$2:$L$986)</f>
        <v>28</v>
      </c>
      <c r="N34" s="15">
        <f>IFERROR((L34/'League Calculation'!H$7)*100, "")</f>
        <v>0</v>
      </c>
      <c r="O34" s="28"/>
      <c r="P34" s="28"/>
      <c r="Q34" s="29">
        <f>(IF(O34=0, "0.00",10-O34))+P34</f>
        <v>0</v>
      </c>
      <c r="R34" s="30">
        <f>RANK(Q34,$Q$2:$Q$986, 0)</f>
        <v>7</v>
      </c>
      <c r="S34" s="15">
        <f>IFERROR((Q34/'League Calculation'!I$7)*100, "")</f>
        <v>0</v>
      </c>
      <c r="T34" s="28">
        <v>1.85</v>
      </c>
      <c r="U34" s="28">
        <v>1</v>
      </c>
      <c r="V34" s="29">
        <f>(IF(T34=0, "0.00",10-T34))+U34</f>
        <v>9.15</v>
      </c>
      <c r="W34" s="30">
        <f>RANK(V34,$V$2:$V$986, 0)</f>
        <v>9</v>
      </c>
      <c r="X34" s="15">
        <f>IFERROR((V34/'League Calculation'!C$7)*100, "")</f>
        <v>87.980769230769226</v>
      </c>
      <c r="Y34" s="29">
        <f>E34+J34+O34+T34</f>
        <v>4.2829999999999995</v>
      </c>
      <c r="Z34" s="29">
        <f>F34+K34+P34+U34</f>
        <v>4.2</v>
      </c>
      <c r="AA34" s="29">
        <f>G34+L34+Q34+V34</f>
        <v>19.917000000000002</v>
      </c>
      <c r="AB34" s="30">
        <f>RANK(AA34,$AA$2:$AA$59986, 0)</f>
        <v>33</v>
      </c>
      <c r="AC34" s="15">
        <f>IFERROR((AA34/'League Calculation'!J$7)*100, "")</f>
        <v>59.690712380495711</v>
      </c>
    </row>
    <row r="35" spans="1:29" s="78" customFormat="1">
      <c r="A35" s="46" t="s">
        <v>204</v>
      </c>
      <c r="B35">
        <v>14</v>
      </c>
      <c r="C35" s="46" t="s">
        <v>287</v>
      </c>
      <c r="D35" s="68"/>
      <c r="E35" s="28">
        <v>2.1</v>
      </c>
      <c r="F35" s="28">
        <v>3.3</v>
      </c>
      <c r="G35" s="29">
        <f>(IF(E35=0, "0.00",10-E35))+F35</f>
        <v>11.2</v>
      </c>
      <c r="H35" s="30">
        <f>RANK(G35, $G$2:$G$86, 0)</f>
        <v>25</v>
      </c>
      <c r="I35" s="15">
        <f>IFERROR((G35/'League Calculation'!B$7)*100, "")</f>
        <v>88.888888888888872</v>
      </c>
      <c r="J35" s="28"/>
      <c r="K35" s="28"/>
      <c r="L35" s="29">
        <f>(IF(J35=0, "0.00",10-J35))+K35</f>
        <v>0</v>
      </c>
      <c r="M35" s="30">
        <f>RANK(L35,$L$2:$L$986)</f>
        <v>28</v>
      </c>
      <c r="N35" s="15">
        <f>IFERROR((L35/'League Calculation'!H$7)*100, "")</f>
        <v>0</v>
      </c>
      <c r="O35" s="28">
        <v>3.55</v>
      </c>
      <c r="P35" s="28">
        <v>2.2000000000000002</v>
      </c>
      <c r="Q35" s="29">
        <f>(IF(O35=0, "0.00",10-O35))+P35</f>
        <v>8.65</v>
      </c>
      <c r="R35" s="30">
        <f>RANK(Q35,$Q$2:$Q$986, 0)</f>
        <v>4</v>
      </c>
      <c r="S35" s="15">
        <f>IFERROR((Q35/'League Calculation'!I$7)*100, "")</f>
        <v>86.069651741293526</v>
      </c>
      <c r="T35" s="28">
        <v>0</v>
      </c>
      <c r="U35" s="28">
        <v>0</v>
      </c>
      <c r="V35" s="29">
        <f>(IF(T35=0, "0.00",10-T35))+U35</f>
        <v>0</v>
      </c>
      <c r="W35" s="30">
        <f>RANK(V35,$V$2:$V$986, 0)</f>
        <v>30</v>
      </c>
      <c r="X35" s="15">
        <f>IFERROR((V35/'League Calculation'!C$7)*100, "")</f>
        <v>0</v>
      </c>
      <c r="Y35" s="29">
        <f>E35+J35+O35+T35</f>
        <v>5.65</v>
      </c>
      <c r="Z35" s="29">
        <f>F35+K35+P35+U35</f>
        <v>5.5</v>
      </c>
      <c r="AA35" s="29">
        <f>G35+L35+Q35+V35</f>
        <v>19.850000000000001</v>
      </c>
      <c r="AB35" s="30">
        <f>RANK(AA35,$AA$2:$AA$59986, 0)</f>
        <v>34</v>
      </c>
      <c r="AC35" s="15">
        <f>IFERROR((AA35/'League Calculation'!J$7)*100, "")</f>
        <v>59.48991518566249</v>
      </c>
    </row>
    <row r="36" spans="1:29" s="78" customFormat="1">
      <c r="A36" s="83" t="s">
        <v>184</v>
      </c>
      <c r="B36" s="81">
        <v>30</v>
      </c>
      <c r="C36" s="83" t="s">
        <v>303</v>
      </c>
      <c r="D36" s="83"/>
      <c r="E36" s="78">
        <v>2</v>
      </c>
      <c r="F36" s="78">
        <v>3.3</v>
      </c>
      <c r="G36" s="29">
        <f>(IF(E36=0, "0.00",10-E36))+F36</f>
        <v>11.3</v>
      </c>
      <c r="H36" s="30">
        <f>RANK(G36, $G$2:$G$86, 0)</f>
        <v>19</v>
      </c>
      <c r="I36" s="15">
        <f>IFERROR((G36/'League Calculation'!B$7)*100, "")</f>
        <v>89.682539682539669</v>
      </c>
      <c r="J36" s="79">
        <v>0</v>
      </c>
      <c r="K36" s="79">
        <v>0</v>
      </c>
      <c r="L36" s="29">
        <f>(IF(J36=0, "0.00",10-J36))+K36</f>
        <v>0</v>
      </c>
      <c r="M36" s="30">
        <f>RANK(L36,$L$2:$L$986)</f>
        <v>28</v>
      </c>
      <c r="N36" s="15">
        <f>IFERROR((L36/'League Calculation'!H$7)*100, "")</f>
        <v>0</v>
      </c>
      <c r="O36" s="79"/>
      <c r="P36" s="79"/>
      <c r="Q36" s="29">
        <f>(IF(O36=0, "0.00",10-O36))+P36</f>
        <v>0</v>
      </c>
      <c r="R36" s="30">
        <f>RANK(Q36,$Q$2:$Q$986, 0)</f>
        <v>7</v>
      </c>
      <c r="S36" s="15">
        <f>IFERROR((Q36/'League Calculation'!I$7)*100, "")</f>
        <v>0</v>
      </c>
      <c r="T36" s="79">
        <v>1.85</v>
      </c>
      <c r="U36" s="79">
        <v>0</v>
      </c>
      <c r="V36" s="29">
        <f>(IF(T36=0, "0.00",10-T36))+U36</f>
        <v>8.15</v>
      </c>
      <c r="W36" s="30">
        <f>RANK(V36,$V$2:$V$986, 0)</f>
        <v>19</v>
      </c>
      <c r="X36" s="15">
        <f>IFERROR((V36/'League Calculation'!C$7)*100, "")</f>
        <v>78.365384615384613</v>
      </c>
      <c r="Y36" s="29">
        <f>E36+J36+O36+T36</f>
        <v>3.85</v>
      </c>
      <c r="Z36" s="29">
        <f>F36+K36+P36+U36</f>
        <v>3.3</v>
      </c>
      <c r="AA36" s="29">
        <f>G36+L36+Q36+V36</f>
        <v>19.450000000000003</v>
      </c>
      <c r="AB36" s="30">
        <f>RANK(AA36,$AA$2:$AA$59986, 0)</f>
        <v>35</v>
      </c>
      <c r="AC36" s="15">
        <f>IFERROR((AA36/'League Calculation'!J$7)*100, "")</f>
        <v>58.291125962777613</v>
      </c>
    </row>
    <row r="37" spans="1:29" s="78" customFormat="1">
      <c r="A37" s="83" t="s">
        <v>188</v>
      </c>
      <c r="B37" s="81">
        <v>40</v>
      </c>
      <c r="C37" s="83" t="s">
        <v>311</v>
      </c>
      <c r="D37" s="83"/>
      <c r="E37" s="78">
        <v>1.7</v>
      </c>
      <c r="F37" s="78">
        <v>2.9</v>
      </c>
      <c r="G37" s="29">
        <f>(IF(E37=0, "0.00",10-E37))+F37</f>
        <v>11.200000000000001</v>
      </c>
      <c r="H37" s="30">
        <f>RANK(G37, $G$2:$G$86, 0)</f>
        <v>24</v>
      </c>
      <c r="I37" s="15">
        <f>IFERROR((G37/'League Calculation'!B$7)*100, "")</f>
        <v>88.888888888888886</v>
      </c>
      <c r="J37" s="79">
        <v>3.35</v>
      </c>
      <c r="K37" s="79">
        <v>1.5</v>
      </c>
      <c r="L37" s="29">
        <f>(IF(J37=0, "0.00",10-J37))+K37</f>
        <v>8.15</v>
      </c>
      <c r="M37" s="30">
        <f>RANK(L37,$L$2:$L$986)</f>
        <v>23</v>
      </c>
      <c r="N37" s="15">
        <f>IFERROR((L37/'League Calculation'!H$7)*100, "")</f>
        <v>73.094170403587441</v>
      </c>
      <c r="O37" s="79"/>
      <c r="P37" s="79"/>
      <c r="Q37" s="29">
        <f>(IF(O37=0, "0.00",10-O37))+P37</f>
        <v>0</v>
      </c>
      <c r="R37" s="30">
        <f>RANK(Q37,$Q$2:$Q$986, 0)</f>
        <v>7</v>
      </c>
      <c r="S37" s="15">
        <f>IFERROR((Q37/'League Calculation'!I$7)*100, "")</f>
        <v>0</v>
      </c>
      <c r="T37" s="79">
        <v>0</v>
      </c>
      <c r="U37" s="79">
        <v>0</v>
      </c>
      <c r="V37" s="29">
        <f>(IF(T37=0, "0.00",10-T37))+U37</f>
        <v>0</v>
      </c>
      <c r="W37" s="30">
        <f>RANK(V37,$V$2:$V$986, 0)</f>
        <v>30</v>
      </c>
      <c r="X37" s="15">
        <f>IFERROR((V37/'League Calculation'!C$7)*100, "")</f>
        <v>0</v>
      </c>
      <c r="Y37" s="29">
        <f>E37+J37+O37+T37</f>
        <v>5.05</v>
      </c>
      <c r="Z37" s="29">
        <f>F37+K37+P37+U37</f>
        <v>4.4000000000000004</v>
      </c>
      <c r="AA37" s="29">
        <f>G37+L37+Q37+V37</f>
        <v>19.350000000000001</v>
      </c>
      <c r="AB37" s="30">
        <f>RANK(AA37,$AA$2:$AA$59986, 0)</f>
        <v>36</v>
      </c>
      <c r="AC37" s="15">
        <f>IFERROR((AA37/'League Calculation'!J$7)*100, "")</f>
        <v>57.991428657056389</v>
      </c>
    </row>
    <row r="38" spans="1:29" s="78" customFormat="1">
      <c r="A38" s="46" t="s">
        <v>236</v>
      </c>
      <c r="B38">
        <v>11</v>
      </c>
      <c r="C38" s="46" t="s">
        <v>284</v>
      </c>
      <c r="D38" s="68" t="s">
        <v>147</v>
      </c>
      <c r="E38" s="34">
        <v>2.2000000000000002</v>
      </c>
      <c r="F38" s="34">
        <v>3</v>
      </c>
      <c r="G38" s="29">
        <f>(IF(E38=0, "0.00",10-E38))+F38</f>
        <v>10.8</v>
      </c>
      <c r="H38" s="30">
        <f>RANK(G38, $G$2:$G$86, 0)</f>
        <v>34</v>
      </c>
      <c r="I38" s="15">
        <f>IFERROR((G38/'League Calculation'!B$7)*100, "")</f>
        <v>85.714285714285708</v>
      </c>
      <c r="J38" s="34"/>
      <c r="K38" s="34"/>
      <c r="L38" s="29">
        <f>(IF(J38=0, "0.00",10-J38))+K38</f>
        <v>0</v>
      </c>
      <c r="M38" s="30">
        <f>RANK(L38,$L$2:$L$986)</f>
        <v>28</v>
      </c>
      <c r="N38" s="15">
        <f>IFERROR((L38/'League Calculation'!H$7)*100, "")</f>
        <v>0</v>
      </c>
      <c r="O38" s="34">
        <v>0</v>
      </c>
      <c r="P38" s="34">
        <v>0</v>
      </c>
      <c r="Q38" s="29">
        <f>(IF(O38=0, "0.00",10-O38))+P38</f>
        <v>0</v>
      </c>
      <c r="R38" s="30">
        <f>RANK(Q38,$Q$2:$Q$986, 0)</f>
        <v>7</v>
      </c>
      <c r="S38" s="15">
        <f>IFERROR((Q38/'League Calculation'!I$7)*100, "")</f>
        <v>0</v>
      </c>
      <c r="T38" s="34">
        <v>0</v>
      </c>
      <c r="U38" s="34">
        <v>0</v>
      </c>
      <c r="V38" s="29">
        <f>(IF(T38=0, "0.00",10-T38))+U38</f>
        <v>0</v>
      </c>
      <c r="W38" s="30">
        <f>RANK(V38,$V$2:$V$986, 0)</f>
        <v>30</v>
      </c>
      <c r="X38" s="15">
        <f>IFERROR((V38/'League Calculation'!C$7)*100, "")</f>
        <v>0</v>
      </c>
      <c r="Y38" s="29">
        <f>E38+J38+O38+T38</f>
        <v>2.2000000000000002</v>
      </c>
      <c r="Z38" s="29">
        <f>F38+K38+P38+U38</f>
        <v>3</v>
      </c>
      <c r="AA38" s="29">
        <f>G38+L38+Q38+V38</f>
        <v>10.8</v>
      </c>
      <c r="AB38" s="30">
        <f>RANK(AA38,$AA$2:$AA$59986, 0)</f>
        <v>37</v>
      </c>
      <c r="AC38" s="15">
        <f>IFERROR((AA38/'League Calculation'!J$7)*100, "")</f>
        <v>32.367309017891934</v>
      </c>
    </row>
    <row r="39" spans="1:29" s="78" customFormat="1">
      <c r="A39" s="46" t="s">
        <v>236</v>
      </c>
      <c r="B39">
        <v>9</v>
      </c>
      <c r="C39" s="46" t="s">
        <v>282</v>
      </c>
      <c r="D39" s="68"/>
      <c r="E39" s="28">
        <v>0</v>
      </c>
      <c r="F39" s="28">
        <v>0</v>
      </c>
      <c r="G39" s="29">
        <f>(IF(E39=0, "0.00",10-E39))+F39</f>
        <v>0</v>
      </c>
      <c r="H39" s="30">
        <f>RANK(G39, $G$2:$G$86, 0)</f>
        <v>38</v>
      </c>
      <c r="I39" s="15">
        <f>IFERROR((G39/'League Calculation'!B$7)*100, "")</f>
        <v>0</v>
      </c>
      <c r="J39" s="28">
        <v>0</v>
      </c>
      <c r="K39" s="28">
        <v>0</v>
      </c>
      <c r="L39" s="29">
        <f>(IF(J39=0, "0.00",10-J39))+K39</f>
        <v>0</v>
      </c>
      <c r="M39" s="30">
        <f>RANK(L39,$L$2:$L$986)</f>
        <v>28</v>
      </c>
      <c r="N39" s="15">
        <f>IFERROR((L39/'League Calculation'!H$7)*100, "")</f>
        <v>0</v>
      </c>
      <c r="O39" s="28">
        <v>0</v>
      </c>
      <c r="P39" s="28">
        <v>0</v>
      </c>
      <c r="Q39" s="29">
        <f>(IF(O39=0, "0.00",10-O39))+P39</f>
        <v>0</v>
      </c>
      <c r="R39" s="30">
        <f>RANK(Q39,$Q$2:$Q$986, 0)</f>
        <v>7</v>
      </c>
      <c r="S39" s="15">
        <f>IFERROR((Q39/'League Calculation'!I$7)*100, "")</f>
        <v>0</v>
      </c>
      <c r="T39" s="28">
        <v>0</v>
      </c>
      <c r="U39" s="28">
        <v>0</v>
      </c>
      <c r="V39" s="29">
        <f>(IF(T39=0, "0.00",10-T39))+U39</f>
        <v>0</v>
      </c>
      <c r="W39" s="30">
        <f>RANK(V39,$V$2:$V$986, 0)</f>
        <v>30</v>
      </c>
      <c r="X39" s="15">
        <f>IFERROR((V39/'League Calculation'!C$7)*100, "")</f>
        <v>0</v>
      </c>
      <c r="Y39" s="29">
        <f>E39+J39+O39+T39</f>
        <v>0</v>
      </c>
      <c r="Z39" s="29">
        <f>F39+K39+P39+U39</f>
        <v>0</v>
      </c>
      <c r="AA39" s="29">
        <f>G39+L39+Q39+V39</f>
        <v>0</v>
      </c>
      <c r="AB39" s="30">
        <f>RANK(AA39,$AA$2:$AA$59986, 0)</f>
        <v>38</v>
      </c>
      <c r="AC39" s="15">
        <f>IFERROR((AA39/'League Calculation'!J$7)*100, "")</f>
        <v>0</v>
      </c>
    </row>
    <row r="40" spans="1:29" s="78" customFormat="1">
      <c r="A40" s="80" t="s">
        <v>181</v>
      </c>
      <c r="B40" s="81">
        <v>18</v>
      </c>
      <c r="C40" s="80" t="s">
        <v>291</v>
      </c>
      <c r="D40" s="82"/>
      <c r="E40" s="28">
        <v>0</v>
      </c>
      <c r="F40" s="28">
        <v>0</v>
      </c>
      <c r="G40" s="29">
        <f>(IF(E40=0, "0.00",10-E40))+F40</f>
        <v>0</v>
      </c>
      <c r="H40" s="30">
        <f>RANK(G40, $G$2:$G$86, 0)</f>
        <v>38</v>
      </c>
      <c r="I40" s="15">
        <f>IFERROR((G40/'League Calculation'!B$7)*100, "")</f>
        <v>0</v>
      </c>
      <c r="J40" s="28">
        <v>0</v>
      </c>
      <c r="K40" s="28">
        <v>0</v>
      </c>
      <c r="L40" s="29">
        <f>(IF(J40=0, "0.00",10-J40))+K40</f>
        <v>0</v>
      </c>
      <c r="M40" s="30">
        <f>RANK(L40,$L$2:$L$986)</f>
        <v>28</v>
      </c>
      <c r="N40" s="15">
        <f>IFERROR((L40/'League Calculation'!H$7)*100, "")</f>
        <v>0</v>
      </c>
      <c r="O40" s="28"/>
      <c r="P40" s="28"/>
      <c r="Q40" s="29">
        <f>(IF(O40=0, "0.00",10-O40))+P40</f>
        <v>0</v>
      </c>
      <c r="R40" s="30">
        <f>RANK(Q40,$Q$2:$Q$986, 0)</f>
        <v>7</v>
      </c>
      <c r="S40" s="15">
        <f>IFERROR((Q40/'League Calculation'!I$7)*100, "")</f>
        <v>0</v>
      </c>
      <c r="T40" s="28">
        <v>0</v>
      </c>
      <c r="U40" s="28">
        <v>0</v>
      </c>
      <c r="V40" s="29">
        <f>(IF(T40=0, "0.00",10-T40))+U40</f>
        <v>0</v>
      </c>
      <c r="W40" s="30">
        <f>RANK(V40,$V$2:$V$986, 0)</f>
        <v>30</v>
      </c>
      <c r="X40" s="15">
        <f>IFERROR((V40/'League Calculation'!C$7)*100, "")</f>
        <v>0</v>
      </c>
      <c r="Y40" s="29">
        <f>E40+J40+O40+T40</f>
        <v>0</v>
      </c>
      <c r="Z40" s="29">
        <f>F40+K40+P40+U40</f>
        <v>0</v>
      </c>
      <c r="AA40" s="29">
        <f>G40+L40+Q40+V40</f>
        <v>0</v>
      </c>
      <c r="AB40" s="30">
        <f>RANK(AA40,$AA$2:$AA$59986, 0)</f>
        <v>38</v>
      </c>
      <c r="AC40" s="15">
        <f>IFERROR((AA40/'League Calculation'!J$7)*100, "")</f>
        <v>0</v>
      </c>
    </row>
    <row r="41" spans="1:29" s="78" customFormat="1">
      <c r="A41" s="83" t="s">
        <v>183</v>
      </c>
      <c r="B41" s="81">
        <v>22</v>
      </c>
      <c r="C41" s="83" t="s">
        <v>295</v>
      </c>
      <c r="D41" s="83"/>
      <c r="E41" s="78">
        <v>0</v>
      </c>
      <c r="F41" s="78">
        <v>0</v>
      </c>
      <c r="G41" s="29">
        <f>(IF(E41=0, "0.00",10-E41))+F41</f>
        <v>0</v>
      </c>
      <c r="H41" s="30">
        <f>RANK(G41, $G$2:$G$86, 0)</f>
        <v>38</v>
      </c>
      <c r="I41" s="15">
        <f>IFERROR((G41/'League Calculation'!B$7)*100, "")</f>
        <v>0</v>
      </c>
      <c r="J41" s="79">
        <v>0</v>
      </c>
      <c r="K41" s="79">
        <v>0</v>
      </c>
      <c r="L41" s="29">
        <f>(IF(J41=0, "0.00",10-J41))+K41</f>
        <v>0</v>
      </c>
      <c r="M41" s="30">
        <f>RANK(L41,$L$2:$L$986)</f>
        <v>28</v>
      </c>
      <c r="N41" s="15">
        <f>IFERROR((L41/'League Calculation'!H$7)*100, "")</f>
        <v>0</v>
      </c>
      <c r="O41" s="79"/>
      <c r="P41" s="79"/>
      <c r="Q41" s="29">
        <f>(IF(O41=0, "0.00",10-O41))+P41</f>
        <v>0</v>
      </c>
      <c r="R41" s="30">
        <f>RANK(Q41,$Q$2:$Q$986, 0)</f>
        <v>7</v>
      </c>
      <c r="S41" s="15">
        <f>IFERROR((Q41/'League Calculation'!I$7)*100, "")</f>
        <v>0</v>
      </c>
      <c r="T41" s="79">
        <v>0</v>
      </c>
      <c r="U41" s="79">
        <v>0</v>
      </c>
      <c r="V41" s="29">
        <f>(IF(T41=0, "0.00",10-T41))+U41</f>
        <v>0</v>
      </c>
      <c r="W41" s="30">
        <f>RANK(V41,$V$2:$V$986, 0)</f>
        <v>30</v>
      </c>
      <c r="X41" s="15">
        <f>IFERROR((V41/'League Calculation'!C$7)*100, "")</f>
        <v>0</v>
      </c>
      <c r="Y41" s="29">
        <f>E41+J41+O41+T41</f>
        <v>0</v>
      </c>
      <c r="Z41" s="29">
        <f>F41+K41+P41+U41</f>
        <v>0</v>
      </c>
      <c r="AA41" s="29">
        <f>G41+L41+Q41+V41</f>
        <v>0</v>
      </c>
      <c r="AB41" s="30">
        <f>RANK(AA41,$AA$2:$AA$59986, 0)</f>
        <v>38</v>
      </c>
      <c r="AC41" s="15">
        <f>IFERROR((AA41/'League Calculation'!J$7)*100, "")</f>
        <v>0</v>
      </c>
    </row>
    <row r="42" spans="1:29" s="78" customFormat="1">
      <c r="A42" s="83" t="s">
        <v>183</v>
      </c>
      <c r="B42" s="81">
        <v>23</v>
      </c>
      <c r="C42" s="83" t="s">
        <v>296</v>
      </c>
      <c r="D42" s="83"/>
      <c r="E42" s="78">
        <v>0</v>
      </c>
      <c r="F42" s="78">
        <v>0</v>
      </c>
      <c r="G42" s="29">
        <f>(IF(E42=0, "0.00",10-E42))+F42</f>
        <v>0</v>
      </c>
      <c r="H42" s="30">
        <f>RANK(G42, $G$2:$G$86, 0)</f>
        <v>38</v>
      </c>
      <c r="I42" s="15">
        <f>IFERROR((G42/'League Calculation'!B$7)*100, "")</f>
        <v>0</v>
      </c>
      <c r="J42" s="79">
        <v>0</v>
      </c>
      <c r="K42" s="79">
        <v>0</v>
      </c>
      <c r="L42" s="29">
        <f>(IF(J42=0, "0.00",10-J42))+K42</f>
        <v>0</v>
      </c>
      <c r="M42" s="30">
        <f>RANK(L42,$L$2:$L$986)</f>
        <v>28</v>
      </c>
      <c r="N42" s="15">
        <f>IFERROR((L42/'League Calculation'!H$7)*100, "")</f>
        <v>0</v>
      </c>
      <c r="O42" s="79"/>
      <c r="P42" s="79"/>
      <c r="Q42" s="29">
        <f>(IF(O42=0, "0.00",10-O42))+P42</f>
        <v>0</v>
      </c>
      <c r="R42" s="30">
        <f>RANK(Q42,$Q$2:$Q$986, 0)</f>
        <v>7</v>
      </c>
      <c r="S42" s="15">
        <f>IFERROR((Q42/'League Calculation'!I$7)*100, "")</f>
        <v>0</v>
      </c>
      <c r="T42" s="79">
        <v>0</v>
      </c>
      <c r="U42" s="79">
        <v>0</v>
      </c>
      <c r="V42" s="29">
        <f>(IF(T42=0, "0.00",10-T42))+U42</f>
        <v>0</v>
      </c>
      <c r="W42" s="30">
        <f>RANK(V42,$V$2:$V$986, 0)</f>
        <v>30</v>
      </c>
      <c r="X42" s="15">
        <f>IFERROR((V42/'League Calculation'!C$7)*100, "")</f>
        <v>0</v>
      </c>
      <c r="Y42" s="29">
        <f>E42+J42+O42+T42</f>
        <v>0</v>
      </c>
      <c r="Z42" s="29">
        <f>F42+K42+P42+U42</f>
        <v>0</v>
      </c>
      <c r="AA42" s="29">
        <f>G42+L42+Q42+V42</f>
        <v>0</v>
      </c>
      <c r="AB42" s="30">
        <f>RANK(AA42,$AA$2:$AA$59986, 0)</f>
        <v>38</v>
      </c>
      <c r="AC42" s="15">
        <f>IFERROR((AA42/'League Calculation'!J$7)*100, "")</f>
        <v>0</v>
      </c>
    </row>
    <row r="43" spans="1:29" s="85" customFormat="1">
      <c r="A43" s="83" t="s">
        <v>184</v>
      </c>
      <c r="B43" s="81">
        <v>32</v>
      </c>
      <c r="C43" s="83" t="s">
        <v>305</v>
      </c>
      <c r="D43" s="83"/>
      <c r="E43" s="78">
        <v>0</v>
      </c>
      <c r="F43" s="78">
        <v>0</v>
      </c>
      <c r="G43" s="29">
        <f>(IF(E43=0, "0.00",10-E43))+F43</f>
        <v>0</v>
      </c>
      <c r="H43" s="30">
        <f>RANK(G43, $G$2:$G$86, 0)</f>
        <v>38</v>
      </c>
      <c r="I43" s="15">
        <f>IFERROR((G43/'League Calculation'!B$7)*100, "")</f>
        <v>0</v>
      </c>
      <c r="J43" s="79">
        <v>0</v>
      </c>
      <c r="K43" s="79">
        <v>0</v>
      </c>
      <c r="L43" s="29">
        <f>(IF(J43=0, "0.00",10-J43))+K43</f>
        <v>0</v>
      </c>
      <c r="M43" s="30">
        <f>RANK(L43,$L$2:$L$986)</f>
        <v>28</v>
      </c>
      <c r="N43" s="15">
        <f>IFERROR((L43/'League Calculation'!H$7)*100, "")</f>
        <v>0</v>
      </c>
      <c r="O43" s="79"/>
      <c r="P43" s="79"/>
      <c r="Q43" s="29">
        <f>(IF(O43=0, "0.00",10-O43))+P43</f>
        <v>0</v>
      </c>
      <c r="R43" s="30">
        <f>RANK(Q43,$Q$2:$Q$986, 0)</f>
        <v>7</v>
      </c>
      <c r="S43" s="15">
        <f>IFERROR((Q43/'League Calculation'!I$7)*100, "")</f>
        <v>0</v>
      </c>
      <c r="T43" s="79">
        <v>0</v>
      </c>
      <c r="U43" s="79">
        <v>0</v>
      </c>
      <c r="V43" s="29">
        <f>(IF(T43=0, "0.00",10-T43))+U43</f>
        <v>0</v>
      </c>
      <c r="W43" s="30">
        <f>RANK(V43,$V$2:$V$986, 0)</f>
        <v>30</v>
      </c>
      <c r="X43" s="15">
        <f>IFERROR((V43/'League Calculation'!C$7)*100, "")</f>
        <v>0</v>
      </c>
      <c r="Y43" s="29">
        <f>E43+J43+O43+T43</f>
        <v>0</v>
      </c>
      <c r="Z43" s="29">
        <f>F43+K43+P43+U43</f>
        <v>0</v>
      </c>
      <c r="AA43" s="29">
        <f>G43+L43+Q43+V43</f>
        <v>0</v>
      </c>
      <c r="AB43" s="30">
        <f>RANK(AA43,$AA$2:$AA$59986, 0)</f>
        <v>38</v>
      </c>
      <c r="AC43" s="15">
        <f>IFERROR((AA43/'League Calculation'!J$7)*100, "")</f>
        <v>0</v>
      </c>
    </row>
    <row r="44" spans="1:29" s="85" customFormat="1">
      <c r="A44" s="83" t="s">
        <v>184</v>
      </c>
      <c r="B44" s="81">
        <v>34</v>
      </c>
      <c r="C44" s="83" t="s">
        <v>307</v>
      </c>
      <c r="D44" s="83"/>
      <c r="E44" s="78">
        <v>0</v>
      </c>
      <c r="F44" s="78">
        <v>0</v>
      </c>
      <c r="G44" s="29">
        <f>(IF(E44=0, "0.00",10-E44))+F44</f>
        <v>0</v>
      </c>
      <c r="H44" s="30">
        <f>RANK(G44, $G$2:$G$86, 0)</f>
        <v>38</v>
      </c>
      <c r="I44" s="15">
        <f>IFERROR((G44/'League Calculation'!B$7)*100, "")</f>
        <v>0</v>
      </c>
      <c r="J44" s="79">
        <v>0</v>
      </c>
      <c r="K44" s="79">
        <v>0</v>
      </c>
      <c r="L44" s="29">
        <f>(IF(J44=0, "0.00",10-J44))+K44</f>
        <v>0</v>
      </c>
      <c r="M44" s="30">
        <f>RANK(L44,$L$2:$L$986)</f>
        <v>28</v>
      </c>
      <c r="N44" s="15">
        <f>IFERROR((L44/'League Calculation'!H$7)*100, "")</f>
        <v>0</v>
      </c>
      <c r="O44" s="79"/>
      <c r="P44" s="79"/>
      <c r="Q44" s="29">
        <f>(IF(O44=0, "0.00",10-O44))+P44</f>
        <v>0</v>
      </c>
      <c r="R44" s="30">
        <f>RANK(Q44,$Q$2:$Q$986, 0)</f>
        <v>7</v>
      </c>
      <c r="S44" s="15">
        <f>IFERROR((Q44/'League Calculation'!I$7)*100, "")</f>
        <v>0</v>
      </c>
      <c r="T44" s="79">
        <v>0</v>
      </c>
      <c r="U44" s="79">
        <v>0</v>
      </c>
      <c r="V44" s="29">
        <f>(IF(T44=0, "0.00",10-T44))+U44</f>
        <v>0</v>
      </c>
      <c r="W44" s="30">
        <f>RANK(V44,$V$2:$V$986, 0)</f>
        <v>30</v>
      </c>
      <c r="X44" s="15">
        <f>IFERROR((V44/'League Calculation'!C$7)*100, "")</f>
        <v>0</v>
      </c>
      <c r="Y44" s="29">
        <f>E44+J44+O44+T44</f>
        <v>0</v>
      </c>
      <c r="Z44" s="29">
        <f>F44+K44+P44+U44</f>
        <v>0</v>
      </c>
      <c r="AA44" s="29">
        <f>G44+L44+Q44+V44</f>
        <v>0</v>
      </c>
      <c r="AB44" s="30">
        <f>RANK(AA44,$AA$2:$AA$59986, 0)</f>
        <v>38</v>
      </c>
      <c r="AC44" s="15">
        <f>IFERROR((AA44/'League Calculation'!J$7)*100, "")</f>
        <v>0</v>
      </c>
    </row>
    <row r="45" spans="1:29">
      <c r="A45" s="83" t="s">
        <v>187</v>
      </c>
      <c r="B45" s="81">
        <v>35</v>
      </c>
      <c r="C45" s="83" t="s">
        <v>308</v>
      </c>
      <c r="D45" s="83"/>
      <c r="E45" s="78">
        <v>0</v>
      </c>
      <c r="F45" s="78">
        <v>0</v>
      </c>
      <c r="G45" s="29">
        <f>(IF(E45=0, "0.00",10-E45))+F45</f>
        <v>0</v>
      </c>
      <c r="H45" s="30">
        <f>RANK(G45, $G$2:$G$86, 0)</f>
        <v>38</v>
      </c>
      <c r="I45" s="15">
        <f>IFERROR((G45/'League Calculation'!B$7)*100, "")</f>
        <v>0</v>
      </c>
      <c r="J45" s="79">
        <v>0</v>
      </c>
      <c r="K45" s="79">
        <v>0</v>
      </c>
      <c r="L45" s="29">
        <f>(IF(J45=0, "0.00",10-J45))+K45</f>
        <v>0</v>
      </c>
      <c r="M45" s="30">
        <f>RANK(L45,$L$2:$L$986)</f>
        <v>28</v>
      </c>
      <c r="N45" s="15">
        <f>IFERROR((L45/'League Calculation'!H$7)*100, "")</f>
        <v>0</v>
      </c>
      <c r="O45" s="79"/>
      <c r="P45" s="79"/>
      <c r="Q45" s="29">
        <f>(IF(O45=0, "0.00",10-O45))+P45</f>
        <v>0</v>
      </c>
      <c r="R45" s="30">
        <f>RANK(Q45,$Q$2:$Q$986, 0)</f>
        <v>7</v>
      </c>
      <c r="S45" s="15">
        <f>IFERROR((Q45/'League Calculation'!I$7)*100, "")</f>
        <v>0</v>
      </c>
      <c r="T45" s="79">
        <v>0</v>
      </c>
      <c r="U45" s="79">
        <v>0</v>
      </c>
      <c r="V45" s="29">
        <f>(IF(T45=0, "0.00",10-T45))+U45</f>
        <v>0</v>
      </c>
      <c r="W45" s="30">
        <f>RANK(V45,$V$2:$V$986, 0)</f>
        <v>30</v>
      </c>
      <c r="X45" s="15">
        <f>IFERROR((V45/'League Calculation'!C$7)*100, "")</f>
        <v>0</v>
      </c>
      <c r="Y45" s="29">
        <f>E45+J45+O45+T45</f>
        <v>0</v>
      </c>
      <c r="Z45" s="29">
        <f>F45+K45+P45+U45</f>
        <v>0</v>
      </c>
      <c r="AA45" s="29">
        <f>G45+L45+Q45+V45</f>
        <v>0</v>
      </c>
      <c r="AB45" s="30">
        <f>RANK(AA45,$AA$2:$AA$59986, 0)</f>
        <v>38</v>
      </c>
      <c r="AC45" s="15">
        <f>IFERROR((AA45/'League Calculation'!J$7)*100, "")</f>
        <v>0</v>
      </c>
    </row>
    <row r="46" spans="1:29">
      <c r="A46" s="83" t="s">
        <v>187</v>
      </c>
      <c r="B46" s="81">
        <v>36</v>
      </c>
      <c r="C46" s="83" t="s">
        <v>309</v>
      </c>
      <c r="D46" s="83"/>
      <c r="E46" s="78">
        <v>0</v>
      </c>
      <c r="F46" s="78">
        <v>0</v>
      </c>
      <c r="G46" s="29">
        <f>(IF(E46=0, "0.00",10-E46))+F46</f>
        <v>0</v>
      </c>
      <c r="H46" s="30">
        <f>RANK(G46, $G$2:$G$86, 0)</f>
        <v>38</v>
      </c>
      <c r="I46" s="15">
        <f>IFERROR((G46/'League Calculation'!B$7)*100, "")</f>
        <v>0</v>
      </c>
      <c r="J46" s="79">
        <v>0</v>
      </c>
      <c r="K46" s="79">
        <v>0</v>
      </c>
      <c r="L46" s="29">
        <f>(IF(J46=0, "0.00",10-J46))+K46</f>
        <v>0</v>
      </c>
      <c r="M46" s="30">
        <f>RANK(L46,$L$2:$L$986)</f>
        <v>28</v>
      </c>
      <c r="N46" s="15">
        <f>IFERROR((L46/'League Calculation'!H$7)*100, "")</f>
        <v>0</v>
      </c>
      <c r="O46" s="79"/>
      <c r="P46" s="79"/>
      <c r="Q46" s="29">
        <f>(IF(O46=0, "0.00",10-O46))+P46</f>
        <v>0</v>
      </c>
      <c r="R46" s="30">
        <f>RANK(Q46,$Q$2:$Q$986, 0)</f>
        <v>7</v>
      </c>
      <c r="S46" s="15">
        <f>IFERROR((Q46/'League Calculation'!I$7)*100, "")</f>
        <v>0</v>
      </c>
      <c r="T46" s="79">
        <v>0</v>
      </c>
      <c r="U46" s="79">
        <v>0</v>
      </c>
      <c r="V46" s="29">
        <f>(IF(T46=0, "0.00",10-T46))+U46</f>
        <v>0</v>
      </c>
      <c r="W46" s="30">
        <f>RANK(V46,$V$2:$V$986, 0)</f>
        <v>30</v>
      </c>
      <c r="X46" s="15">
        <f>IFERROR((V46/'League Calculation'!C$7)*100, "")</f>
        <v>0</v>
      </c>
      <c r="Y46" s="29">
        <f>E46+J46+O46+T46</f>
        <v>0</v>
      </c>
      <c r="Z46" s="29">
        <f>F46+K46+P46+U46</f>
        <v>0</v>
      </c>
      <c r="AA46" s="29">
        <f>G46+L46+Q46+V46</f>
        <v>0</v>
      </c>
      <c r="AB46" s="30">
        <f>RANK(AA46,$AA$2:$AA$59986, 0)</f>
        <v>38</v>
      </c>
      <c r="AC46" s="15">
        <f>IFERROR((AA46/'League Calculation'!J$7)*100, "")</f>
        <v>0</v>
      </c>
    </row>
    <row r="47" spans="1:29">
      <c r="A47" s="83" t="s">
        <v>189</v>
      </c>
      <c r="B47" s="81">
        <v>41</v>
      </c>
      <c r="C47" s="83" t="s">
        <v>312</v>
      </c>
      <c r="D47" s="83"/>
      <c r="E47" s="78">
        <v>0</v>
      </c>
      <c r="F47" s="78">
        <v>0</v>
      </c>
      <c r="G47" s="29">
        <f>(IF(E47=0, "0.00",10-E47))+F47</f>
        <v>0</v>
      </c>
      <c r="H47" s="30">
        <f>RANK(G47, $G$2:$G$86, 0)</f>
        <v>38</v>
      </c>
      <c r="I47" s="15">
        <f>IFERROR((G47/'League Calculation'!B$7)*100, "")</f>
        <v>0</v>
      </c>
      <c r="J47" s="79">
        <v>0</v>
      </c>
      <c r="K47" s="79">
        <v>0</v>
      </c>
      <c r="L47" s="29">
        <f>(IF(J47=0, "0.00",10-J47))+K47</f>
        <v>0</v>
      </c>
      <c r="M47" s="30">
        <f>RANK(L47,$L$2:$L$986)</f>
        <v>28</v>
      </c>
      <c r="N47" s="15">
        <f>IFERROR((L47/'League Calculation'!H$7)*100, "")</f>
        <v>0</v>
      </c>
      <c r="O47" s="79"/>
      <c r="P47" s="79"/>
      <c r="Q47" s="29">
        <f>(IF(O47=0, "0.00",10-O47))+P47</f>
        <v>0</v>
      </c>
      <c r="R47" s="30">
        <f>RANK(Q47,$Q$2:$Q$986, 0)</f>
        <v>7</v>
      </c>
      <c r="S47" s="15">
        <f>IFERROR((Q47/'League Calculation'!I$7)*100, "")</f>
        <v>0</v>
      </c>
      <c r="T47" s="79">
        <v>0</v>
      </c>
      <c r="U47" s="79">
        <v>0</v>
      </c>
      <c r="V47" s="29">
        <f>(IF(T47=0, "0.00",10-T47))+U47</f>
        <v>0</v>
      </c>
      <c r="W47" s="30">
        <f>RANK(V47,$V$2:$V$986, 0)</f>
        <v>30</v>
      </c>
      <c r="X47" s="15">
        <f>IFERROR((V47/'League Calculation'!C$7)*100, "")</f>
        <v>0</v>
      </c>
      <c r="Y47" s="29">
        <f>E47+J47+O47+T47</f>
        <v>0</v>
      </c>
      <c r="Z47" s="29">
        <f>F47+K47+P47+U47</f>
        <v>0</v>
      </c>
      <c r="AA47" s="29">
        <f>G47+L47+Q47+V47</f>
        <v>0</v>
      </c>
      <c r="AB47" s="30">
        <f>RANK(AA47,$AA$2:$AA$59986, 0)</f>
        <v>38</v>
      </c>
      <c r="AC47" s="15">
        <f>IFERROR((AA47/'League Calculation'!J$7)*100, "")</f>
        <v>0</v>
      </c>
    </row>
    <row r="49" spans="1:29" s="27" customFormat="1">
      <c r="A49" s="5"/>
      <c r="B49" s="5"/>
      <c r="C49" s="5"/>
      <c r="D49" s="5"/>
      <c r="E49" s="5"/>
      <c r="F49" s="5"/>
      <c r="G49" s="10"/>
      <c r="H49" s="11"/>
      <c r="I49" s="16"/>
      <c r="J49" s="7"/>
      <c r="K49" s="7"/>
      <c r="L49" s="10"/>
      <c r="M49" s="11"/>
      <c r="N49" s="16"/>
      <c r="O49" s="7"/>
      <c r="P49" s="7"/>
      <c r="Q49" s="10"/>
      <c r="R49" s="11"/>
      <c r="S49" s="16"/>
      <c r="T49" s="7"/>
      <c r="U49" s="7"/>
      <c r="V49" s="10"/>
      <c r="W49" s="11"/>
      <c r="X49" s="16"/>
      <c r="Y49" s="10"/>
      <c r="Z49" s="10"/>
      <c r="AA49" s="10"/>
      <c r="AB49" s="11"/>
      <c r="AC49" s="16"/>
    </row>
    <row r="50" spans="1:29" s="27" customFormat="1">
      <c r="A50" s="5"/>
      <c r="B50" s="5"/>
      <c r="C50" s="5"/>
      <c r="D50" s="5"/>
      <c r="E50" s="5"/>
      <c r="F50" s="5"/>
      <c r="G50" s="10"/>
      <c r="H50" s="11"/>
      <c r="I50" s="16"/>
      <c r="J50" s="7"/>
      <c r="K50" s="7"/>
      <c r="L50" s="10"/>
      <c r="M50" s="11"/>
      <c r="N50" s="16"/>
      <c r="O50" s="7"/>
      <c r="P50" s="7"/>
      <c r="Q50" s="10"/>
      <c r="R50" s="11"/>
      <c r="S50" s="16"/>
      <c r="T50" s="7"/>
      <c r="U50" s="7"/>
      <c r="V50" s="10"/>
      <c r="W50" s="11"/>
      <c r="X50" s="16"/>
      <c r="Y50" s="10"/>
      <c r="Z50" s="10"/>
      <c r="AA50" s="10"/>
      <c r="AB50" s="11"/>
      <c r="AC50" s="16"/>
    </row>
    <row r="51" spans="1:29" s="78" customFormat="1">
      <c r="A51" s="5"/>
      <c r="B51" s="5"/>
      <c r="C51" s="5"/>
      <c r="D51" s="5"/>
      <c r="E51" s="5"/>
      <c r="F51" s="5"/>
      <c r="G51" s="10"/>
      <c r="H51" s="11"/>
      <c r="I51" s="16"/>
      <c r="J51" s="7"/>
      <c r="K51" s="7"/>
      <c r="L51" s="10"/>
      <c r="M51" s="11"/>
      <c r="N51" s="16"/>
      <c r="O51" s="7"/>
      <c r="P51" s="7"/>
      <c r="Q51" s="10"/>
      <c r="R51" s="11"/>
      <c r="S51" s="16"/>
      <c r="T51" s="7"/>
      <c r="U51" s="7"/>
      <c r="V51" s="10"/>
      <c r="W51" s="11"/>
      <c r="X51" s="16"/>
      <c r="Y51" s="10"/>
      <c r="Z51" s="10"/>
      <c r="AA51" s="10"/>
      <c r="AB51" s="11"/>
      <c r="AC51" s="16"/>
    </row>
    <row r="1048562" spans="8:9">
      <c r="H1048562" s="11">
        <f>SUM(H5)</f>
        <v>4</v>
      </c>
      <c r="I1048562" s="16">
        <f>SUM(I2:I1048561)</f>
        <v>3356.706349206348</v>
      </c>
    </row>
  </sheetData>
  <sheetProtection selectLockedCells="1"/>
  <autoFilter ref="A1:A1048562" xr:uid="{81273FC6-37DF-3842-8DF8-943D1ABD1D19}"/>
  <sortState xmlns:xlrd2="http://schemas.microsoft.com/office/spreadsheetml/2017/richdata2" ref="A2:AC51">
    <sortCondition ref="AB2:AB51"/>
  </sortState>
  <conditionalFormatting sqref="H1:H44 H48:H1048576 M1:M44 M48:M1048576 R1:R44 R48:R1048576 W1:W44 W48:W1048576 AB1:AB44 AB48:AB1048576">
    <cfRule type="cellIs" dxfId="5" priority="13" operator="equal">
      <formula>3</formula>
    </cfRule>
    <cfRule type="cellIs" dxfId="4" priority="14" operator="equal">
      <formula>2</formula>
    </cfRule>
    <cfRule type="cellIs" dxfId="3" priority="15" operator="equal">
      <formula>1</formula>
    </cfRule>
  </conditionalFormatting>
  <dataValidations count="1">
    <dataValidation type="list" allowBlank="1" showInputMessage="1" showErrorMessage="1" sqref="D2:D44 D48:D1048576" xr:uid="{2388A6B3-E1B0-CC4E-A6F5-32A502264CC4}">
      <formula1>"Yes"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B902A-2601-4042-B904-520ABB7D1A3E}">
  <dimension ref="A1:S1048572"/>
  <sheetViews>
    <sheetView tabSelected="1" zoomScale="60" zoomScaleNormal="6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E20" sqref="E20"/>
    </sheetView>
  </sheetViews>
  <sheetFormatPr defaultColWidth="10.875" defaultRowHeight="15.75"/>
  <cols>
    <col min="1" max="1" width="33.125" style="5" bestFit="1" customWidth="1"/>
    <col min="2" max="2" width="9.5" style="5" customWidth="1"/>
    <col min="3" max="3" width="19.875" style="5" bestFit="1" customWidth="1"/>
    <col min="4" max="4" width="4.875" style="5" bestFit="1" customWidth="1"/>
    <col min="5" max="6" width="11.375" style="5" customWidth="1"/>
    <col min="7" max="7" width="10.875" style="10"/>
    <col min="8" max="8" width="10.875" style="11"/>
    <col min="9" max="9" width="10.875" style="16"/>
    <col min="10" max="11" width="10.875" style="7"/>
    <col min="12" max="12" width="10.875" style="10"/>
    <col min="13" max="13" width="10.875" style="11"/>
    <col min="14" max="14" width="10.875" style="16"/>
    <col min="15" max="17" width="10.875" style="10"/>
    <col min="18" max="18" width="10.875" style="11"/>
    <col min="19" max="19" width="10.875" style="16"/>
    <col min="20" max="16384" width="10.875" style="5"/>
  </cols>
  <sheetData>
    <row r="1" spans="1:19" s="4" customFormat="1" ht="115.5">
      <c r="A1" s="4" t="s">
        <v>0</v>
      </c>
      <c r="B1" s="4" t="s">
        <v>30</v>
      </c>
      <c r="C1" s="4" t="s">
        <v>1</v>
      </c>
      <c r="D1" s="4" t="s">
        <v>27</v>
      </c>
      <c r="E1" s="4" t="s">
        <v>65</v>
      </c>
      <c r="F1" s="4" t="s">
        <v>29</v>
      </c>
      <c r="G1" s="12" t="s">
        <v>28</v>
      </c>
      <c r="H1" s="13" t="s">
        <v>96</v>
      </c>
      <c r="I1" s="14" t="s">
        <v>3</v>
      </c>
      <c r="J1" s="6" t="s">
        <v>64</v>
      </c>
      <c r="K1" s="6" t="s">
        <v>35</v>
      </c>
      <c r="L1" s="12" t="s">
        <v>36</v>
      </c>
      <c r="M1" s="13" t="s">
        <v>96</v>
      </c>
      <c r="N1" s="14" t="s">
        <v>9</v>
      </c>
      <c r="O1" s="12" t="s">
        <v>63</v>
      </c>
      <c r="P1" s="12" t="s">
        <v>41</v>
      </c>
      <c r="Q1" s="12" t="s">
        <v>43</v>
      </c>
      <c r="R1" s="13" t="s">
        <v>96</v>
      </c>
      <c r="S1" s="14" t="s">
        <v>42</v>
      </c>
    </row>
    <row r="2" spans="1:19" s="96" customFormat="1">
      <c r="A2" s="117" t="s">
        <v>75</v>
      </c>
      <c r="B2" s="118">
        <v>9</v>
      </c>
      <c r="C2" s="117" t="s">
        <v>323</v>
      </c>
      <c r="D2" s="118"/>
      <c r="E2" s="119">
        <v>1</v>
      </c>
      <c r="F2" s="119">
        <v>1</v>
      </c>
      <c r="G2" s="120">
        <f>(IF(E2=0, "0.00",10-E2))+F2</f>
        <v>10</v>
      </c>
      <c r="H2" s="121">
        <f>RANK(G2, $G$2:$G$96, 0)</f>
        <v>1</v>
      </c>
      <c r="I2" s="124">
        <f>IFERROR((G2/'League Calculation'!B$8)*100, "")</f>
        <v>100</v>
      </c>
      <c r="J2" s="119">
        <v>0.65</v>
      </c>
      <c r="K2" s="119">
        <v>1.5</v>
      </c>
      <c r="L2" s="120">
        <f>(IF(J2=0, "0.00",10-J2))+K2</f>
        <v>10.85</v>
      </c>
      <c r="M2" s="121">
        <f>RANK(L2,$L$2:$L$996, 0)</f>
        <v>6</v>
      </c>
      <c r="N2" s="124">
        <f>IFERROR((L2/'League Calculation'!C$8)*100, "")</f>
        <v>96.017699115044238</v>
      </c>
      <c r="O2" s="120">
        <f>E2+J2</f>
        <v>1.65</v>
      </c>
      <c r="P2" s="120">
        <f>F2+K2</f>
        <v>2.5</v>
      </c>
      <c r="Q2" s="120">
        <f>G2+L2</f>
        <v>20.85</v>
      </c>
      <c r="R2" s="121">
        <f>RANK(Q2,$Q$2:$Q$59996, 0)</f>
        <v>1</v>
      </c>
      <c r="S2" s="124">
        <f>IFERROR((Q2/'League Calculation'!J$8)*100, "")</f>
        <v>100</v>
      </c>
    </row>
    <row r="3" spans="1:19" s="96" customFormat="1">
      <c r="A3" s="117" t="s">
        <v>316</v>
      </c>
      <c r="B3" s="118">
        <v>2</v>
      </c>
      <c r="C3" s="117" t="s">
        <v>318</v>
      </c>
      <c r="D3" s="118"/>
      <c r="E3" s="119">
        <v>1.2</v>
      </c>
      <c r="F3" s="119">
        <v>1</v>
      </c>
      <c r="G3" s="120">
        <f>(IF(E3=0, "0.00",10-E3))+F3</f>
        <v>9.8000000000000007</v>
      </c>
      <c r="H3" s="121">
        <f>RANK(G3, $G$2:$G$96, 0)</f>
        <v>2</v>
      </c>
      <c r="I3" s="124">
        <f>IFERROR((G3/'League Calculation'!B$8)*100, "")</f>
        <v>98.000000000000014</v>
      </c>
      <c r="J3" s="119">
        <v>0.7</v>
      </c>
      <c r="K3" s="119">
        <v>1.5</v>
      </c>
      <c r="L3" s="120">
        <f>(IF(J3=0, "0.00",10-J3))+K3</f>
        <v>10.8</v>
      </c>
      <c r="M3" s="121">
        <f>RANK(L3,$L$2:$L$996, 0)</f>
        <v>7</v>
      </c>
      <c r="N3" s="124">
        <f>IFERROR((L3/'League Calculation'!C$8)*100, "")</f>
        <v>95.575221238938056</v>
      </c>
      <c r="O3" s="120">
        <f>E3+J3</f>
        <v>1.9</v>
      </c>
      <c r="P3" s="120">
        <f>F3+K3</f>
        <v>2.5</v>
      </c>
      <c r="Q3" s="120">
        <f>G3+L3</f>
        <v>20.6</v>
      </c>
      <c r="R3" s="121">
        <f>RANK(Q3,$Q$2:$Q$59996, 0)</f>
        <v>2</v>
      </c>
      <c r="S3" s="124">
        <f>IFERROR((Q3/'League Calculation'!J$8)*100, "")</f>
        <v>98.800959232613906</v>
      </c>
    </row>
    <row r="4" spans="1:19" s="96" customFormat="1">
      <c r="A4" s="117" t="s">
        <v>274</v>
      </c>
      <c r="B4" s="118">
        <v>11</v>
      </c>
      <c r="C4" s="117" t="s">
        <v>325</v>
      </c>
      <c r="D4" s="118"/>
      <c r="E4" s="119">
        <v>1.45</v>
      </c>
      <c r="F4" s="119">
        <v>1</v>
      </c>
      <c r="G4" s="120">
        <f>(IF(E4=0, "0.00",10-E4))+F4</f>
        <v>9.5500000000000007</v>
      </c>
      <c r="H4" s="121">
        <f>RANK(G4, $G$2:$G$96, 0)</f>
        <v>3</v>
      </c>
      <c r="I4" s="124">
        <f>IFERROR((G4/'League Calculation'!B$8)*100, "")</f>
        <v>95.5</v>
      </c>
      <c r="J4" s="119">
        <v>0.5</v>
      </c>
      <c r="K4" s="119">
        <v>1.5</v>
      </c>
      <c r="L4" s="120">
        <f>(IF(J4=0, "0.00",10-J4))+K4</f>
        <v>11</v>
      </c>
      <c r="M4" s="121">
        <f>RANK(L4,$L$2:$L$996, 0)</f>
        <v>3</v>
      </c>
      <c r="N4" s="124">
        <f>IFERROR((L4/'League Calculation'!C$8)*100, "")</f>
        <v>97.345132743362825</v>
      </c>
      <c r="O4" s="120">
        <f>E4+J4</f>
        <v>1.95</v>
      </c>
      <c r="P4" s="120">
        <f>F4+K4</f>
        <v>2.5</v>
      </c>
      <c r="Q4" s="120">
        <f>G4+L4</f>
        <v>20.55</v>
      </c>
      <c r="R4" s="121">
        <f>RANK(Q4,$Q$2:$Q$59996, 0)</f>
        <v>3</v>
      </c>
      <c r="S4" s="124">
        <f>IFERROR((Q4/'League Calculation'!J$8)*100, "")</f>
        <v>98.561151079136692</v>
      </c>
    </row>
    <row r="5" spans="1:19" s="97" customFormat="1">
      <c r="A5" s="106" t="s">
        <v>204</v>
      </c>
      <c r="B5" s="118">
        <v>25</v>
      </c>
      <c r="C5" s="106" t="s">
        <v>339</v>
      </c>
      <c r="D5" s="122"/>
      <c r="E5" s="122">
        <v>1.75</v>
      </c>
      <c r="F5" s="122">
        <v>1</v>
      </c>
      <c r="G5" s="120">
        <f>(IF(E5=0, "0.00",10-E5))+F5</f>
        <v>9.25</v>
      </c>
      <c r="H5" s="121">
        <f>RANK(G5, $G$2:$G$96, 0)</f>
        <v>7</v>
      </c>
      <c r="I5" s="124">
        <f>IFERROR((G5/'League Calculation'!B$8)*100, "")</f>
        <v>92.5</v>
      </c>
      <c r="J5" s="123">
        <v>0.2</v>
      </c>
      <c r="K5" s="123">
        <v>1.5</v>
      </c>
      <c r="L5" s="120">
        <f>(IF(J5=0, "0.00",10-J5))+K5</f>
        <v>11.3</v>
      </c>
      <c r="M5" s="121">
        <f>RANK(L5,$L$2:$L$996, 0)</f>
        <v>1</v>
      </c>
      <c r="N5" s="124">
        <f>IFERROR((L5/'League Calculation'!C$8)*100, "")</f>
        <v>100</v>
      </c>
      <c r="O5" s="120">
        <f>E5+J5</f>
        <v>1.95</v>
      </c>
      <c r="P5" s="120">
        <f>F5+K5</f>
        <v>2.5</v>
      </c>
      <c r="Q5" s="120">
        <f>G5+L5</f>
        <v>20.55</v>
      </c>
      <c r="R5" s="121">
        <f>RANK(Q5,$Q$2:$Q$59996, 0)</f>
        <v>3</v>
      </c>
      <c r="S5" s="124">
        <f>IFERROR((Q5/'League Calculation'!J$8)*100, "")</f>
        <v>98.561151079136692</v>
      </c>
    </row>
    <row r="6" spans="1:19" s="97" customFormat="1">
      <c r="A6" s="106" t="s">
        <v>185</v>
      </c>
      <c r="B6" s="118">
        <v>28</v>
      </c>
      <c r="C6" s="106" t="s">
        <v>342</v>
      </c>
      <c r="D6" s="122"/>
      <c r="E6" s="122">
        <v>1.7</v>
      </c>
      <c r="F6" s="122">
        <v>1</v>
      </c>
      <c r="G6" s="120">
        <f>(IF(E6=0, "0.00",10-E6))+F6</f>
        <v>9.3000000000000007</v>
      </c>
      <c r="H6" s="121">
        <f>RANK(G6, $G$2:$G$96, 0)</f>
        <v>6</v>
      </c>
      <c r="I6" s="124">
        <f>IFERROR((G6/'League Calculation'!B$8)*100, "")</f>
        <v>93</v>
      </c>
      <c r="J6" s="123">
        <v>0.37</v>
      </c>
      <c r="K6" s="123">
        <v>1.5</v>
      </c>
      <c r="L6" s="120">
        <f>(IF(J6=0, "0.00",10-J6))+K6</f>
        <v>11.13</v>
      </c>
      <c r="M6" s="121">
        <f>RANK(L6,$L$2:$L$996, 0)</f>
        <v>2</v>
      </c>
      <c r="N6" s="124">
        <f>IFERROR((L6/'League Calculation'!C$8)*100, "")</f>
        <v>98.495575221238937</v>
      </c>
      <c r="O6" s="120">
        <f>E6+J6</f>
        <v>2.0699999999999998</v>
      </c>
      <c r="P6" s="120">
        <f>F6+K6</f>
        <v>2.5</v>
      </c>
      <c r="Q6" s="120">
        <f>G6+L6</f>
        <v>20.43</v>
      </c>
      <c r="R6" s="121">
        <f>RANK(Q6,$Q$2:$Q$59996, 0)</f>
        <v>5</v>
      </c>
      <c r="S6" s="124">
        <f>IFERROR((Q6/'League Calculation'!J$8)*100, "")</f>
        <v>97.985611510791358</v>
      </c>
    </row>
    <row r="7" spans="1:19" s="97" customFormat="1">
      <c r="A7" s="117" t="s">
        <v>184</v>
      </c>
      <c r="B7" s="118">
        <v>12</v>
      </c>
      <c r="C7" s="117" t="s">
        <v>326</v>
      </c>
      <c r="D7" s="118"/>
      <c r="E7" s="119">
        <v>1.6</v>
      </c>
      <c r="F7" s="119">
        <v>1</v>
      </c>
      <c r="G7" s="120">
        <f>(IF(E7=0, "0.00",10-E7))+F7</f>
        <v>9.4</v>
      </c>
      <c r="H7" s="121">
        <f>RANK(G7, $G$2:$G$96, 0)</f>
        <v>5</v>
      </c>
      <c r="I7" s="124">
        <f>IFERROR((G7/'League Calculation'!B$8)*100, "")</f>
        <v>94</v>
      </c>
      <c r="J7" s="119">
        <v>0.8</v>
      </c>
      <c r="K7" s="119">
        <v>1.5</v>
      </c>
      <c r="L7" s="120">
        <f>(IF(J7=0, "0.00",10-J7))+K7</f>
        <v>10.7</v>
      </c>
      <c r="M7" s="121">
        <f>RANK(L7,$L$2:$L$996, 0)</f>
        <v>11</v>
      </c>
      <c r="N7" s="124">
        <f>IFERROR((L7/'League Calculation'!C$8)*100, "")</f>
        <v>94.69026548672565</v>
      </c>
      <c r="O7" s="120">
        <f>E7+J7</f>
        <v>2.4000000000000004</v>
      </c>
      <c r="P7" s="120">
        <f>F7+K7</f>
        <v>2.5</v>
      </c>
      <c r="Q7" s="120">
        <f>G7+L7</f>
        <v>20.100000000000001</v>
      </c>
      <c r="R7" s="121">
        <f>RANK(Q7,$Q$2:$Q$59996, 0)</f>
        <v>6</v>
      </c>
      <c r="S7" s="124">
        <f>IFERROR((Q7/'League Calculation'!J$8)*100, "")</f>
        <v>96.402877697841731</v>
      </c>
    </row>
    <row r="8" spans="1:19" s="97" customFormat="1">
      <c r="A8" s="117" t="s">
        <v>316</v>
      </c>
      <c r="B8" s="118">
        <v>3</v>
      </c>
      <c r="C8" s="117" t="s">
        <v>319</v>
      </c>
      <c r="D8" s="118"/>
      <c r="E8" s="119">
        <v>1.85</v>
      </c>
      <c r="F8" s="119">
        <v>1</v>
      </c>
      <c r="G8" s="120">
        <f>(IF(E8=0, "0.00",10-E8))+F8</f>
        <v>9.15</v>
      </c>
      <c r="H8" s="121">
        <f>RANK(G8, $G$2:$G$96, 0)</f>
        <v>8</v>
      </c>
      <c r="I8" s="124">
        <f>IFERROR((G8/'League Calculation'!B$8)*100, "")</f>
        <v>91.5</v>
      </c>
      <c r="J8" s="119">
        <v>0.6</v>
      </c>
      <c r="K8" s="119">
        <v>1.5</v>
      </c>
      <c r="L8" s="120">
        <f>(IF(J8=0, "0.00",10-J8))+K8</f>
        <v>10.9</v>
      </c>
      <c r="M8" s="121">
        <f>RANK(L8,$L$2:$L$996, 0)</f>
        <v>5</v>
      </c>
      <c r="N8" s="124">
        <f>IFERROR((L8/'League Calculation'!C$8)*100, "")</f>
        <v>96.460176991150433</v>
      </c>
      <c r="O8" s="120">
        <f>E8+J8</f>
        <v>2.4500000000000002</v>
      </c>
      <c r="P8" s="120">
        <f>F8+K8</f>
        <v>2.5</v>
      </c>
      <c r="Q8" s="120">
        <f>G8+L8</f>
        <v>20.05</v>
      </c>
      <c r="R8" s="121">
        <f>RANK(Q8,$Q$2:$Q$59996, 0)</f>
        <v>7</v>
      </c>
      <c r="S8" s="124">
        <f>IFERROR((Q8/'League Calculation'!J$8)*100, "")</f>
        <v>96.163069544364504</v>
      </c>
    </row>
    <row r="9" spans="1:19" s="97" customFormat="1">
      <c r="A9" s="117" t="s">
        <v>316</v>
      </c>
      <c r="B9" s="118">
        <v>4</v>
      </c>
      <c r="C9" s="117" t="s">
        <v>320</v>
      </c>
      <c r="D9" s="118"/>
      <c r="E9" s="119">
        <v>1.55</v>
      </c>
      <c r="F9" s="119">
        <v>1</v>
      </c>
      <c r="G9" s="120">
        <f>(IF(E9=0, "0.00",10-E9))+F9</f>
        <v>9.4499999999999993</v>
      </c>
      <c r="H9" s="121">
        <f>RANK(G9, $G$2:$G$96, 0)</f>
        <v>4</v>
      </c>
      <c r="I9" s="124">
        <f>IFERROR((G9/'League Calculation'!B$8)*100, "")</f>
        <v>94.5</v>
      </c>
      <c r="J9" s="119">
        <v>0.9</v>
      </c>
      <c r="K9" s="119">
        <v>1.5</v>
      </c>
      <c r="L9" s="120">
        <f>(IF(J9=0, "0.00",10-J9))+K9</f>
        <v>10.6</v>
      </c>
      <c r="M9" s="121">
        <f>RANK(L9,$L$2:$L$996, 0)</f>
        <v>12</v>
      </c>
      <c r="N9" s="124">
        <f>IFERROR((L9/'League Calculation'!C$8)*100, "")</f>
        <v>93.805309734513258</v>
      </c>
      <c r="O9" s="120">
        <f>E9+J9</f>
        <v>2.4500000000000002</v>
      </c>
      <c r="P9" s="120">
        <f>F9+K9</f>
        <v>2.5</v>
      </c>
      <c r="Q9" s="120">
        <f>G9+L9</f>
        <v>20.049999999999997</v>
      </c>
      <c r="R9" s="121">
        <f>RANK(Q9,$Q$2:$Q$59996, 0)</f>
        <v>8</v>
      </c>
      <c r="S9" s="124">
        <f>IFERROR((Q9/'League Calculation'!J$8)*100, "")</f>
        <v>96.16306954436449</v>
      </c>
    </row>
    <row r="10" spans="1:19" s="97" customFormat="1">
      <c r="A10" s="80" t="s">
        <v>69</v>
      </c>
      <c r="B10" s="91">
        <v>7</v>
      </c>
      <c r="C10" s="80" t="s">
        <v>172</v>
      </c>
      <c r="D10" s="91"/>
      <c r="E10" s="92">
        <v>1.4</v>
      </c>
      <c r="F10" s="92">
        <v>0.5</v>
      </c>
      <c r="G10" s="93">
        <f>(IF(E10=0, "0.00",10-E10))+F10</f>
        <v>9.1</v>
      </c>
      <c r="H10" s="94">
        <f>RANK(G10, $G$2:$G$96, 0)</f>
        <v>9</v>
      </c>
      <c r="I10" s="95">
        <f>IFERROR((G10/'League Calculation'!B$8)*100, "")</f>
        <v>90.999999999999986</v>
      </c>
      <c r="J10" s="92">
        <v>0.7</v>
      </c>
      <c r="K10" s="92">
        <v>1.5</v>
      </c>
      <c r="L10" s="93">
        <f>(IF(J10=0, "0.00",10-J10))+K10</f>
        <v>10.8</v>
      </c>
      <c r="M10" s="94">
        <f>RANK(L10,$L$2:$L$996, 0)</f>
        <v>7</v>
      </c>
      <c r="N10" s="95">
        <f>IFERROR((L10/'League Calculation'!C$8)*100, "")</f>
        <v>95.575221238938056</v>
      </c>
      <c r="O10" s="93">
        <f>E10+J10</f>
        <v>2.0999999999999996</v>
      </c>
      <c r="P10" s="93">
        <f>F10+K10</f>
        <v>2</v>
      </c>
      <c r="Q10" s="93">
        <f>G10+L10</f>
        <v>19.899999999999999</v>
      </c>
      <c r="R10" s="94">
        <f>RANK(Q10,$Q$2:$Q$59996, 0)</f>
        <v>9</v>
      </c>
      <c r="S10" s="95">
        <f>IFERROR((Q10/'League Calculation'!J$8)*100, "")</f>
        <v>95.443645083932836</v>
      </c>
    </row>
    <row r="11" spans="1:19" s="97" customFormat="1">
      <c r="A11" s="83" t="s">
        <v>188</v>
      </c>
      <c r="B11" s="91">
        <v>18</v>
      </c>
      <c r="C11" s="83" t="s">
        <v>332</v>
      </c>
      <c r="D11" s="98"/>
      <c r="E11" s="98">
        <v>1.95</v>
      </c>
      <c r="F11" s="98">
        <v>1</v>
      </c>
      <c r="G11" s="93">
        <f>(IF(E11=0, "0.00",10-E11))+F11</f>
        <v>9.0500000000000007</v>
      </c>
      <c r="H11" s="94">
        <f>RANK(G11, $G$2:$G$96, 0)</f>
        <v>10</v>
      </c>
      <c r="I11" s="95">
        <f>IFERROR((G11/'League Calculation'!B$8)*100, "")</f>
        <v>90.5</v>
      </c>
      <c r="J11" s="99">
        <v>0.7</v>
      </c>
      <c r="K11" s="99">
        <v>1.5</v>
      </c>
      <c r="L11" s="93">
        <f>(IF(J11=0, "0.00",10-J11))+K11</f>
        <v>10.8</v>
      </c>
      <c r="M11" s="94">
        <f>RANK(L11,$L$2:$L$996, 0)</f>
        <v>7</v>
      </c>
      <c r="N11" s="95">
        <f>IFERROR((L11/'League Calculation'!C$8)*100, "")</f>
        <v>95.575221238938056</v>
      </c>
      <c r="O11" s="93">
        <f>E11+J11</f>
        <v>2.65</v>
      </c>
      <c r="P11" s="93">
        <f>F11+K11</f>
        <v>2.5</v>
      </c>
      <c r="Q11" s="93">
        <f>G11+L11</f>
        <v>19.850000000000001</v>
      </c>
      <c r="R11" s="94">
        <f>RANK(Q11,$Q$2:$Q$59996, 0)</f>
        <v>10</v>
      </c>
      <c r="S11" s="95">
        <f>IFERROR((Q11/'League Calculation'!J$8)*100, "")</f>
        <v>95.203836930455637</v>
      </c>
    </row>
    <row r="12" spans="1:19" s="97" customFormat="1">
      <c r="A12" s="80" t="s">
        <v>316</v>
      </c>
      <c r="B12" s="91">
        <v>5</v>
      </c>
      <c r="C12" s="80" t="s">
        <v>321</v>
      </c>
      <c r="D12" s="91"/>
      <c r="E12" s="92">
        <v>2.1</v>
      </c>
      <c r="F12" s="92">
        <v>1</v>
      </c>
      <c r="G12" s="93">
        <f>(IF(E12=0, "0.00",10-E12))+F12</f>
        <v>8.9</v>
      </c>
      <c r="H12" s="94">
        <f>RANK(G12, $G$2:$G$96, 0)</f>
        <v>11</v>
      </c>
      <c r="I12" s="95">
        <f>IFERROR((G12/'League Calculation'!B$8)*100, "")</f>
        <v>89</v>
      </c>
      <c r="J12" s="92">
        <v>0.75</v>
      </c>
      <c r="K12" s="92">
        <v>1.5</v>
      </c>
      <c r="L12" s="93">
        <f>(IF(J12=0, "0.00",10-J12))+K12</f>
        <v>10.75</v>
      </c>
      <c r="M12" s="94">
        <f>RANK(L12,$L$2:$L$996, 0)</f>
        <v>10</v>
      </c>
      <c r="N12" s="95">
        <f>IFERROR((L12/'League Calculation'!C$8)*100, "")</f>
        <v>95.132743362831846</v>
      </c>
      <c r="O12" s="93">
        <f>E12+J12</f>
        <v>2.85</v>
      </c>
      <c r="P12" s="93">
        <f>F12+K12</f>
        <v>2.5</v>
      </c>
      <c r="Q12" s="93">
        <f>G12+L12</f>
        <v>19.649999999999999</v>
      </c>
      <c r="R12" s="94">
        <f>RANK(Q12,$Q$2:$Q$59996, 0)</f>
        <v>11</v>
      </c>
      <c r="S12" s="95">
        <f>IFERROR((Q12/'League Calculation'!J$8)*100, "")</f>
        <v>94.244604316546756</v>
      </c>
    </row>
    <row r="13" spans="1:19" s="97" customFormat="1">
      <c r="A13" s="80" t="s">
        <v>184</v>
      </c>
      <c r="B13" s="91">
        <v>14</v>
      </c>
      <c r="C13" s="80" t="s">
        <v>328</v>
      </c>
      <c r="D13" s="91"/>
      <c r="E13" s="92">
        <v>2.65</v>
      </c>
      <c r="F13" s="92">
        <v>1</v>
      </c>
      <c r="G13" s="93">
        <f>(IF(E13=0, "0.00",10-E13))+F13</f>
        <v>8.35</v>
      </c>
      <c r="H13" s="94">
        <f>RANK(G13, $G$2:$G$96, 0)</f>
        <v>14</v>
      </c>
      <c r="I13" s="95">
        <f>IFERROR((G13/'League Calculation'!B$8)*100, "")</f>
        <v>83.5</v>
      </c>
      <c r="J13" s="92">
        <v>0.55000000000000004</v>
      </c>
      <c r="K13" s="92">
        <v>1.5</v>
      </c>
      <c r="L13" s="93">
        <f>(IF(J13=0, "0.00",10-J13))+K13</f>
        <v>10.95</v>
      </c>
      <c r="M13" s="94">
        <f>RANK(L13,$L$2:$L$996, 0)</f>
        <v>4</v>
      </c>
      <c r="N13" s="95">
        <f>IFERROR((L13/'League Calculation'!C$8)*100, "")</f>
        <v>96.902654867256615</v>
      </c>
      <c r="O13" s="93">
        <f>E13+J13</f>
        <v>3.2</v>
      </c>
      <c r="P13" s="93">
        <f>F13+K13</f>
        <v>2.5</v>
      </c>
      <c r="Q13" s="93">
        <f>G13+L13</f>
        <v>19.299999999999997</v>
      </c>
      <c r="R13" s="94">
        <f>RANK(Q13,$Q$2:$Q$59996, 0)</f>
        <v>12</v>
      </c>
      <c r="S13" s="95">
        <f>IFERROR((Q13/'League Calculation'!J$8)*100, "")</f>
        <v>92.565947242206221</v>
      </c>
    </row>
    <row r="14" spans="1:19" s="97" customFormat="1">
      <c r="A14" s="83" t="s">
        <v>189</v>
      </c>
      <c r="B14" s="91">
        <v>22</v>
      </c>
      <c r="C14" s="83" t="s">
        <v>336</v>
      </c>
      <c r="D14" s="98"/>
      <c r="E14" s="98">
        <v>2.35</v>
      </c>
      <c r="F14" s="98">
        <v>1</v>
      </c>
      <c r="G14" s="93">
        <f>(IF(E14=0, "0.00",10-E14))+F14</f>
        <v>8.65</v>
      </c>
      <c r="H14" s="94">
        <f>RANK(G14, $G$2:$G$96, 0)</f>
        <v>12</v>
      </c>
      <c r="I14" s="95">
        <f>IFERROR((G14/'League Calculation'!B$8)*100, "")</f>
        <v>86.5</v>
      </c>
      <c r="J14" s="99">
        <v>0.9</v>
      </c>
      <c r="K14" s="99">
        <v>1.5</v>
      </c>
      <c r="L14" s="93">
        <f>(IF(J14=0, "0.00",10-J14))+K14</f>
        <v>10.6</v>
      </c>
      <c r="M14" s="94">
        <f>RANK(L14,$L$2:$L$996, 0)</f>
        <v>12</v>
      </c>
      <c r="N14" s="95">
        <f>IFERROR((L14/'League Calculation'!C$8)*100, "")</f>
        <v>93.805309734513258</v>
      </c>
      <c r="O14" s="93">
        <f>E14+J14</f>
        <v>3.25</v>
      </c>
      <c r="P14" s="93">
        <f>F14+K14</f>
        <v>2.5</v>
      </c>
      <c r="Q14" s="93">
        <f>G14+L14</f>
        <v>19.25</v>
      </c>
      <c r="R14" s="94">
        <f>RANK(Q14,$Q$2:$Q$59996, 0)</f>
        <v>13</v>
      </c>
      <c r="S14" s="95">
        <f>IFERROR((Q14/'League Calculation'!J$8)*100, "")</f>
        <v>92.326139088729008</v>
      </c>
    </row>
    <row r="15" spans="1:19" s="97" customFormat="1">
      <c r="A15" s="80" t="s">
        <v>74</v>
      </c>
      <c r="B15" s="91">
        <v>8</v>
      </c>
      <c r="C15" s="80" t="s">
        <v>176</v>
      </c>
      <c r="D15" s="91"/>
      <c r="E15" s="92">
        <v>2.6</v>
      </c>
      <c r="F15" s="92">
        <v>1</v>
      </c>
      <c r="G15" s="93">
        <f>(IF(E15=0, "0.00",10-E15))+F15</f>
        <v>8.4</v>
      </c>
      <c r="H15" s="94">
        <f>RANK(G15, $G$2:$G$96, 0)</f>
        <v>13</v>
      </c>
      <c r="I15" s="95">
        <f>IFERROR((G15/'League Calculation'!B$8)*100, "")</f>
        <v>84.000000000000014</v>
      </c>
      <c r="J15" s="92">
        <v>1</v>
      </c>
      <c r="K15" s="92">
        <v>1.5</v>
      </c>
      <c r="L15" s="93">
        <f>(IF(J15=0, "0.00",10-J15))+K15</f>
        <v>10.5</v>
      </c>
      <c r="M15" s="94">
        <f>RANK(L15,$L$2:$L$996, 0)</f>
        <v>15</v>
      </c>
      <c r="N15" s="95">
        <f>IFERROR((L15/'League Calculation'!C$8)*100, "")</f>
        <v>92.920353982300867</v>
      </c>
      <c r="O15" s="93">
        <f>E15+J15</f>
        <v>3.6</v>
      </c>
      <c r="P15" s="93">
        <f>F15+K15</f>
        <v>2.5</v>
      </c>
      <c r="Q15" s="93">
        <f>G15+L15</f>
        <v>18.899999999999999</v>
      </c>
      <c r="R15" s="94">
        <f>RANK(Q15,$Q$2:$Q$59996, 0)</f>
        <v>14</v>
      </c>
      <c r="S15" s="95">
        <f>IFERROR((Q15/'League Calculation'!J$8)*100, "")</f>
        <v>90.647482014388487</v>
      </c>
    </row>
    <row r="16" spans="1:19" s="97" customFormat="1">
      <c r="A16" s="83" t="s">
        <v>204</v>
      </c>
      <c r="B16" s="91">
        <v>26</v>
      </c>
      <c r="C16" s="83" t="s">
        <v>340</v>
      </c>
      <c r="D16" s="98"/>
      <c r="E16" s="98">
        <v>2.8</v>
      </c>
      <c r="F16" s="98">
        <v>1</v>
      </c>
      <c r="G16" s="93">
        <f>(IF(E16=0, "0.00",10-E16))+F16</f>
        <v>8.1999999999999993</v>
      </c>
      <c r="H16" s="94">
        <f>RANK(G16, $G$2:$G$96, 0)</f>
        <v>15</v>
      </c>
      <c r="I16" s="95">
        <f>IFERROR((G16/'League Calculation'!B$8)*100, "")</f>
        <v>82</v>
      </c>
      <c r="J16" s="99">
        <v>0.9</v>
      </c>
      <c r="K16" s="99">
        <v>1.5</v>
      </c>
      <c r="L16" s="93">
        <f>(IF(J16=0, "0.00",10-J16))+K16</f>
        <v>10.6</v>
      </c>
      <c r="M16" s="94">
        <f>RANK(L16,$L$2:$L$996, 0)</f>
        <v>12</v>
      </c>
      <c r="N16" s="95">
        <f>IFERROR((L16/'League Calculation'!C$8)*100, "")</f>
        <v>93.805309734513258</v>
      </c>
      <c r="O16" s="93">
        <f>E16+J16</f>
        <v>3.6999999999999997</v>
      </c>
      <c r="P16" s="93">
        <f>F16+K16</f>
        <v>2.5</v>
      </c>
      <c r="Q16" s="93">
        <f>G16+L16</f>
        <v>18.799999999999997</v>
      </c>
      <c r="R16" s="94">
        <f>RANK(Q16,$Q$2:$Q$59996, 0)</f>
        <v>15</v>
      </c>
      <c r="S16" s="95">
        <f>IFERROR((Q16/'League Calculation'!J$8)*100, "")</f>
        <v>90.167865707434032</v>
      </c>
    </row>
    <row r="17" spans="1:19" s="97" customFormat="1">
      <c r="A17" s="83" t="s">
        <v>185</v>
      </c>
      <c r="B17" s="91">
        <v>30</v>
      </c>
      <c r="C17" s="83" t="s">
        <v>344</v>
      </c>
      <c r="D17" s="98"/>
      <c r="E17" s="98">
        <v>2.4</v>
      </c>
      <c r="F17" s="98">
        <v>0.5</v>
      </c>
      <c r="G17" s="93">
        <f>(IF(E17=0, "0.00",10-E17))+F17</f>
        <v>8.1</v>
      </c>
      <c r="H17" s="94">
        <f>RANK(G17, $G$2:$G$96, 0)</f>
        <v>16</v>
      </c>
      <c r="I17" s="95">
        <f>IFERROR((G17/'League Calculation'!B$8)*100, "")</f>
        <v>81</v>
      </c>
      <c r="J17" s="99">
        <v>1.07</v>
      </c>
      <c r="K17" s="99">
        <v>1.5</v>
      </c>
      <c r="L17" s="93">
        <f>(IF(J17=0, "0.00",10-J17))+K17</f>
        <v>10.43</v>
      </c>
      <c r="M17" s="94">
        <f>RANK(L17,$L$2:$L$996, 0)</f>
        <v>16</v>
      </c>
      <c r="N17" s="95">
        <f>IFERROR((L17/'League Calculation'!C$8)*100, "")</f>
        <v>92.30088495575221</v>
      </c>
      <c r="O17" s="93">
        <f>E17+J17</f>
        <v>3.4699999999999998</v>
      </c>
      <c r="P17" s="93">
        <f>F17+K17</f>
        <v>2</v>
      </c>
      <c r="Q17" s="93">
        <f>G17+L17</f>
        <v>18.53</v>
      </c>
      <c r="R17" s="94">
        <f>RANK(Q17,$Q$2:$Q$59996, 0)</f>
        <v>16</v>
      </c>
      <c r="S17" s="95">
        <f>IFERROR((Q17/'League Calculation'!J$8)*100, "")</f>
        <v>88.872901678657072</v>
      </c>
    </row>
    <row r="18" spans="1:19" s="97" customFormat="1">
      <c r="A18" s="83" t="s">
        <v>185</v>
      </c>
      <c r="B18" s="91">
        <v>29</v>
      </c>
      <c r="C18" s="83" t="s">
        <v>343</v>
      </c>
      <c r="D18" s="98"/>
      <c r="E18" s="98">
        <v>2.8</v>
      </c>
      <c r="F18" s="98">
        <v>0.5</v>
      </c>
      <c r="G18" s="93">
        <f>(IF(E18=0, "0.00",10-E18))+F18</f>
        <v>7.7</v>
      </c>
      <c r="H18" s="94">
        <f>RANK(G18, $G$2:$G$96, 0)</f>
        <v>19</v>
      </c>
      <c r="I18" s="95">
        <f>IFERROR((G18/'League Calculation'!B$8)*100, "")</f>
        <v>77</v>
      </c>
      <c r="J18" s="99">
        <v>1.33</v>
      </c>
      <c r="K18" s="99">
        <v>1.5</v>
      </c>
      <c r="L18" s="93">
        <f>(IF(J18=0, "0.00",10-J18))+K18</f>
        <v>10.17</v>
      </c>
      <c r="M18" s="94">
        <f>RANK(L18,$L$2:$L$996, 0)</f>
        <v>18</v>
      </c>
      <c r="N18" s="95">
        <f>IFERROR((L18/'League Calculation'!C$8)*100, "")</f>
        <v>89.999999999999986</v>
      </c>
      <c r="O18" s="93">
        <f>E18+J18</f>
        <v>4.13</v>
      </c>
      <c r="P18" s="93">
        <f>F18+K18</f>
        <v>2</v>
      </c>
      <c r="Q18" s="93">
        <f>G18+L18</f>
        <v>17.87</v>
      </c>
      <c r="R18" s="94">
        <f>RANK(Q18,$Q$2:$Q$59996, 0)</f>
        <v>17</v>
      </c>
      <c r="S18" s="95">
        <f>IFERROR((Q18/'League Calculation'!J$8)*100, "")</f>
        <v>85.70743405275779</v>
      </c>
    </row>
    <row r="19" spans="1:19" s="98" customFormat="1">
      <c r="A19" s="83" t="s">
        <v>185</v>
      </c>
      <c r="B19" s="91">
        <v>32</v>
      </c>
      <c r="C19" s="83" t="s">
        <v>346</v>
      </c>
      <c r="E19" s="98">
        <v>3</v>
      </c>
      <c r="F19" s="98">
        <v>0.5</v>
      </c>
      <c r="G19" s="93">
        <f>(IF(E19=0, "0.00",10-E19))+F19</f>
        <v>7.5</v>
      </c>
      <c r="H19" s="94">
        <f>RANK(G19, $G$2:$G$96, 0)</f>
        <v>20</v>
      </c>
      <c r="I19" s="95">
        <f>IFERROR((G19/'League Calculation'!B$8)*100, "")</f>
        <v>75</v>
      </c>
      <c r="J19" s="99">
        <v>1.23</v>
      </c>
      <c r="K19" s="99">
        <v>1.5</v>
      </c>
      <c r="L19" s="93">
        <f>(IF(J19=0, "0.00",10-J19))+K19</f>
        <v>10.27</v>
      </c>
      <c r="M19" s="94">
        <f>RANK(L19,$L$2:$L$996, 0)</f>
        <v>17</v>
      </c>
      <c r="N19" s="95">
        <f>IFERROR((L19/'League Calculation'!C$8)*100, "")</f>
        <v>90.884955752212377</v>
      </c>
      <c r="O19" s="93">
        <f>E19+J19</f>
        <v>4.2300000000000004</v>
      </c>
      <c r="P19" s="93">
        <f>F19+K19</f>
        <v>2</v>
      </c>
      <c r="Q19" s="93">
        <f>G19+L19</f>
        <v>17.77</v>
      </c>
      <c r="R19" s="94">
        <f>RANK(Q19,$Q$2:$Q$59996, 0)</f>
        <v>18</v>
      </c>
      <c r="S19" s="95">
        <f>IFERROR((Q19/'League Calculation'!J$8)*100, "")</f>
        <v>85.22781774580335</v>
      </c>
    </row>
    <row r="20" spans="1:19" s="98" customFormat="1">
      <c r="A20" s="83" t="s">
        <v>185</v>
      </c>
      <c r="B20" s="91">
        <v>31</v>
      </c>
      <c r="C20" s="83" t="s">
        <v>345</v>
      </c>
      <c r="E20" s="98">
        <v>2.7</v>
      </c>
      <c r="F20" s="98">
        <v>0.5</v>
      </c>
      <c r="G20" s="93">
        <f>(IF(E20=0, "0.00",10-E20))+F20</f>
        <v>7.8</v>
      </c>
      <c r="H20" s="94">
        <f>RANK(G20, $G$2:$G$96, 0)</f>
        <v>17</v>
      </c>
      <c r="I20" s="95">
        <f>IFERROR((G20/'League Calculation'!B$8)*100, "")</f>
        <v>78</v>
      </c>
      <c r="J20" s="99">
        <v>1.63</v>
      </c>
      <c r="K20" s="99">
        <v>1.5</v>
      </c>
      <c r="L20" s="93">
        <f>(IF(J20=0, "0.00",10-J20))+K20</f>
        <v>9.870000000000001</v>
      </c>
      <c r="M20" s="94">
        <f>RANK(L20,$L$2:$L$996, 0)</f>
        <v>21</v>
      </c>
      <c r="N20" s="95">
        <f>IFERROR((L20/'League Calculation'!C$8)*100, "")</f>
        <v>87.345132743362825</v>
      </c>
      <c r="O20" s="93">
        <f>E20+J20</f>
        <v>4.33</v>
      </c>
      <c r="P20" s="93">
        <f>F20+K20</f>
        <v>2</v>
      </c>
      <c r="Q20" s="93">
        <f>G20+L20</f>
        <v>17.670000000000002</v>
      </c>
      <c r="R20" s="94">
        <f>RANK(Q20,$Q$2:$Q$59996, 0)</f>
        <v>19</v>
      </c>
      <c r="S20" s="95">
        <f>IFERROR((Q20/'League Calculation'!J$8)*100, "")</f>
        <v>84.748201438848923</v>
      </c>
    </row>
    <row r="21" spans="1:19" s="98" customFormat="1">
      <c r="A21" s="83" t="s">
        <v>189</v>
      </c>
      <c r="B21" s="91">
        <v>19</v>
      </c>
      <c r="C21" s="83" t="s">
        <v>333</v>
      </c>
      <c r="E21" s="98">
        <v>3.25</v>
      </c>
      <c r="F21" s="98">
        <v>1</v>
      </c>
      <c r="G21" s="93">
        <f>(IF(E21=0, "0.00",10-E21))+F21</f>
        <v>7.75</v>
      </c>
      <c r="H21" s="94">
        <f>RANK(G21, $G$2:$G$96, 0)</f>
        <v>18</v>
      </c>
      <c r="I21" s="95">
        <f>IFERROR((G21/'League Calculation'!B$8)*100, "")</f>
        <v>77.5</v>
      </c>
      <c r="J21" s="99">
        <v>1.45</v>
      </c>
      <c r="K21" s="99">
        <v>1</v>
      </c>
      <c r="L21" s="93">
        <f>(IF(J21=0, "0.00",10-J21))+K21</f>
        <v>9.5500000000000007</v>
      </c>
      <c r="M21" s="94">
        <f>RANK(L21,$L$2:$L$996, 0)</f>
        <v>22</v>
      </c>
      <c r="N21" s="95">
        <f>IFERROR((L21/'League Calculation'!C$8)*100, "")</f>
        <v>84.513274336283189</v>
      </c>
      <c r="O21" s="93">
        <f>E21+J21</f>
        <v>4.7</v>
      </c>
      <c r="P21" s="93">
        <f>F21+K21</f>
        <v>2</v>
      </c>
      <c r="Q21" s="93">
        <f>G21+L21</f>
        <v>17.3</v>
      </c>
      <c r="R21" s="94">
        <f>RANK(Q21,$Q$2:$Q$59996, 0)</f>
        <v>20</v>
      </c>
      <c r="S21" s="95">
        <f>IFERROR((Q21/'League Calculation'!J$8)*100, "")</f>
        <v>82.973621103117495</v>
      </c>
    </row>
    <row r="22" spans="1:19" s="98" customFormat="1">
      <c r="A22" s="80" t="s">
        <v>75</v>
      </c>
      <c r="B22" s="91">
        <v>10</v>
      </c>
      <c r="C22" s="80" t="s">
        <v>324</v>
      </c>
      <c r="D22" s="91"/>
      <c r="E22" s="92">
        <v>3.55</v>
      </c>
      <c r="F22" s="92">
        <v>0.5</v>
      </c>
      <c r="G22" s="93">
        <f>(IF(E22=0, "0.00",10-E22))+F22</f>
        <v>6.95</v>
      </c>
      <c r="H22" s="94">
        <f>RANK(G22, $G$2:$G$96, 0)</f>
        <v>23</v>
      </c>
      <c r="I22" s="95">
        <f>IFERROR((G22/'League Calculation'!B$8)*100, "")</f>
        <v>69.5</v>
      </c>
      <c r="J22" s="92">
        <v>1.45</v>
      </c>
      <c r="K22" s="92">
        <v>1.5</v>
      </c>
      <c r="L22" s="93">
        <f>(IF(J22=0, "0.00",10-J22))+K22</f>
        <v>10.050000000000001</v>
      </c>
      <c r="M22" s="94">
        <f>RANK(L22,$L$2:$L$996, 0)</f>
        <v>19</v>
      </c>
      <c r="N22" s="95">
        <f>IFERROR((L22/'League Calculation'!C$8)*100, "")</f>
        <v>88.938053097345133</v>
      </c>
      <c r="O22" s="93">
        <f>E22+J22</f>
        <v>5</v>
      </c>
      <c r="P22" s="93">
        <f>F22+K22</f>
        <v>2</v>
      </c>
      <c r="Q22" s="93">
        <f>G22+L22</f>
        <v>17</v>
      </c>
      <c r="R22" s="94">
        <f>RANK(Q22,$Q$2:$Q$59996, 0)</f>
        <v>21</v>
      </c>
      <c r="S22" s="95">
        <f>IFERROR((Q22/'League Calculation'!J$8)*100, "")</f>
        <v>81.534772182254187</v>
      </c>
    </row>
    <row r="23" spans="1:19" s="98" customFormat="1">
      <c r="A23" s="83" t="s">
        <v>189</v>
      </c>
      <c r="B23" s="91">
        <v>20</v>
      </c>
      <c r="C23" s="83" t="s">
        <v>334</v>
      </c>
      <c r="E23" s="98">
        <v>3.45</v>
      </c>
      <c r="F23" s="98">
        <v>0.5</v>
      </c>
      <c r="G23" s="93">
        <f>(IF(E23=0, "0.00",10-E23))+F23</f>
        <v>7.05</v>
      </c>
      <c r="H23" s="94">
        <f>RANK(G23, $G$2:$G$96, 0)</f>
        <v>22</v>
      </c>
      <c r="I23" s="95">
        <f>IFERROR((G23/'League Calculation'!B$8)*100, "")</f>
        <v>70.5</v>
      </c>
      <c r="J23" s="99">
        <v>1.6</v>
      </c>
      <c r="K23" s="99">
        <v>1.5</v>
      </c>
      <c r="L23" s="93">
        <f>(IF(J23=0, "0.00",10-J23))+K23</f>
        <v>9.9</v>
      </c>
      <c r="M23" s="94">
        <f>RANK(L23,$L$2:$L$996, 0)</f>
        <v>20</v>
      </c>
      <c r="N23" s="95">
        <f>IFERROR((L23/'League Calculation'!C$8)*100, "")</f>
        <v>87.610619469026545</v>
      </c>
      <c r="O23" s="93">
        <f>E23+J23</f>
        <v>5.0500000000000007</v>
      </c>
      <c r="P23" s="93">
        <f>F23+K23</f>
        <v>2</v>
      </c>
      <c r="Q23" s="93">
        <f>G23+L23</f>
        <v>16.95</v>
      </c>
      <c r="R23" s="94">
        <f>RANK(Q23,$Q$2:$Q$59996, 0)</f>
        <v>22</v>
      </c>
      <c r="S23" s="95">
        <f>IFERROR((Q23/'League Calculation'!J$8)*100, "")</f>
        <v>81.294964028776974</v>
      </c>
    </row>
    <row r="24" spans="1:19" s="98" customFormat="1">
      <c r="A24" s="83" t="s">
        <v>204</v>
      </c>
      <c r="B24" s="91">
        <v>24</v>
      </c>
      <c r="C24" s="83" t="s">
        <v>338</v>
      </c>
      <c r="E24" s="98">
        <v>3.65</v>
      </c>
      <c r="F24" s="98">
        <v>1</v>
      </c>
      <c r="G24" s="93">
        <f>(IF(E24=0, "0.00",10-E24))+F24</f>
        <v>7.35</v>
      </c>
      <c r="H24" s="94">
        <f>RANK(G24, $G$2:$G$96, 0)</f>
        <v>21</v>
      </c>
      <c r="I24" s="95">
        <f>IFERROR((G24/'League Calculation'!B$8)*100, "")</f>
        <v>73.5</v>
      </c>
      <c r="J24" s="99">
        <v>2.1</v>
      </c>
      <c r="K24" s="99">
        <v>1.5</v>
      </c>
      <c r="L24" s="93">
        <f>(IF(J24=0, "0.00",10-J24))+K24</f>
        <v>9.4</v>
      </c>
      <c r="M24" s="94">
        <f>RANK(L24,$L$2:$L$996, 0)</f>
        <v>23</v>
      </c>
      <c r="N24" s="95">
        <f>IFERROR((L24/'League Calculation'!C$8)*100, "")</f>
        <v>83.185840707964601</v>
      </c>
      <c r="O24" s="93">
        <f>E24+J24</f>
        <v>5.75</v>
      </c>
      <c r="P24" s="93">
        <f>F24+K24</f>
        <v>2.5</v>
      </c>
      <c r="Q24" s="93">
        <f>G24+L24</f>
        <v>16.75</v>
      </c>
      <c r="R24" s="94">
        <f>RANK(Q24,$Q$2:$Q$59996, 0)</f>
        <v>23</v>
      </c>
      <c r="S24" s="95">
        <f>IFERROR((Q24/'League Calculation'!J$8)*100, "")</f>
        <v>80.335731414868093</v>
      </c>
    </row>
    <row r="25" spans="1:19" s="98" customFormat="1">
      <c r="A25" s="80" t="s">
        <v>184</v>
      </c>
      <c r="B25" s="91">
        <v>13</v>
      </c>
      <c r="C25" s="80" t="s">
        <v>327</v>
      </c>
      <c r="D25" s="91"/>
      <c r="E25" s="92">
        <v>5.0999999999999996</v>
      </c>
      <c r="F25" s="92">
        <v>0</v>
      </c>
      <c r="G25" s="93">
        <f>(IF(E25=0, "0.00",10-E25))+F25</f>
        <v>4.9000000000000004</v>
      </c>
      <c r="H25" s="94">
        <f>RANK(G25, $G$2:$G$96, 0)</f>
        <v>24</v>
      </c>
      <c r="I25" s="95">
        <f>IFERROR((G25/'League Calculation'!B$8)*100, "")</f>
        <v>49.000000000000007</v>
      </c>
      <c r="J25" s="92">
        <v>2.2000000000000002</v>
      </c>
      <c r="K25" s="92">
        <v>1.5</v>
      </c>
      <c r="L25" s="93">
        <f>(IF(J25=0, "0.00",10-J25))+K25</f>
        <v>9.3000000000000007</v>
      </c>
      <c r="M25" s="94">
        <f>RANK(L25,$L$2:$L$996, 0)</f>
        <v>24</v>
      </c>
      <c r="N25" s="95">
        <f>IFERROR((L25/'League Calculation'!C$8)*100, "")</f>
        <v>82.300884955752224</v>
      </c>
      <c r="O25" s="93">
        <f>E25+J25</f>
        <v>7.3</v>
      </c>
      <c r="P25" s="93">
        <f>F25+K25</f>
        <v>1.5</v>
      </c>
      <c r="Q25" s="93">
        <f>G25+L25</f>
        <v>14.200000000000001</v>
      </c>
      <c r="R25" s="94">
        <f>RANK(Q25,$Q$2:$Q$59996, 0)</f>
        <v>24</v>
      </c>
      <c r="S25" s="95">
        <f>IFERROR((Q25/'League Calculation'!J$8)*100, "")</f>
        <v>68.105515587529979</v>
      </c>
    </row>
    <row r="26" spans="1:19" s="98" customFormat="1">
      <c r="A26" s="80" t="s">
        <v>181</v>
      </c>
      <c r="B26" s="91">
        <v>1</v>
      </c>
      <c r="C26" s="80" t="s">
        <v>317</v>
      </c>
      <c r="D26" s="91"/>
      <c r="E26" s="92">
        <v>0</v>
      </c>
      <c r="F26" s="92">
        <v>0</v>
      </c>
      <c r="G26" s="93">
        <f>(IF(E26=0, "0.00",10-E26))+F26</f>
        <v>0</v>
      </c>
      <c r="H26" s="94">
        <f>RANK(G26, $G$2:$G$96, 0)</f>
        <v>25</v>
      </c>
      <c r="I26" s="95">
        <f>IFERROR((G26/'League Calculation'!B$8)*100, "")</f>
        <v>0</v>
      </c>
      <c r="J26" s="92">
        <v>0</v>
      </c>
      <c r="K26" s="92">
        <v>0</v>
      </c>
      <c r="L26" s="93">
        <f>(IF(J26=0, "0.00",10-J26))+K26</f>
        <v>0</v>
      </c>
      <c r="M26" s="94">
        <f>RANK(L26,$L$2:$L$996, 0)</f>
        <v>25</v>
      </c>
      <c r="N26" s="95">
        <f>IFERROR((L26/'League Calculation'!C$8)*100, "")</f>
        <v>0</v>
      </c>
      <c r="O26" s="93">
        <f>E26+J26</f>
        <v>0</v>
      </c>
      <c r="P26" s="93">
        <f>F26+K26</f>
        <v>0</v>
      </c>
      <c r="Q26" s="93">
        <f>G26+L26</f>
        <v>0</v>
      </c>
      <c r="R26" s="94">
        <f>RANK(Q26,$Q$2:$Q$59996, 0)</f>
        <v>25</v>
      </c>
      <c r="S26" s="95">
        <f>IFERROR((Q26/'League Calculation'!J$8)*100, "")</f>
        <v>0</v>
      </c>
    </row>
    <row r="27" spans="1:19" s="98" customFormat="1">
      <c r="A27" s="80" t="s">
        <v>237</v>
      </c>
      <c r="B27" s="91">
        <v>6</v>
      </c>
      <c r="C27" s="80" t="s">
        <v>322</v>
      </c>
      <c r="D27" s="91"/>
      <c r="E27" s="92">
        <v>0</v>
      </c>
      <c r="F27" s="92">
        <v>0</v>
      </c>
      <c r="G27" s="93">
        <f>(IF(E27=0, "0.00",10-E27))+F27</f>
        <v>0</v>
      </c>
      <c r="H27" s="94">
        <f>RANK(G27, $G$2:$G$96, 0)</f>
        <v>25</v>
      </c>
      <c r="I27" s="95">
        <f>IFERROR((G27/'League Calculation'!B$8)*100, "")</f>
        <v>0</v>
      </c>
      <c r="J27" s="92">
        <v>0</v>
      </c>
      <c r="K27" s="92">
        <v>0</v>
      </c>
      <c r="L27" s="93">
        <f>(IF(J27=0, "0.00",10-J27))+K27</f>
        <v>0</v>
      </c>
      <c r="M27" s="94">
        <f>RANK(L27,$L$2:$L$996, 0)</f>
        <v>25</v>
      </c>
      <c r="N27" s="95">
        <f>IFERROR((L27/'League Calculation'!C$8)*100, "")</f>
        <v>0</v>
      </c>
      <c r="O27" s="93">
        <f>E27+J27</f>
        <v>0</v>
      </c>
      <c r="P27" s="93">
        <f>F27+K27</f>
        <v>0</v>
      </c>
      <c r="Q27" s="93">
        <f>G27+L27</f>
        <v>0</v>
      </c>
      <c r="R27" s="94">
        <f>RANK(Q27,$Q$2:$Q$59996, 0)</f>
        <v>25</v>
      </c>
      <c r="S27" s="95">
        <f>IFERROR((Q27/'League Calculation'!J$8)*100, "")</f>
        <v>0</v>
      </c>
    </row>
    <row r="28" spans="1:19" s="98" customFormat="1">
      <c r="A28" s="80" t="s">
        <v>187</v>
      </c>
      <c r="B28" s="91">
        <v>15</v>
      </c>
      <c r="C28" s="80" t="s">
        <v>329</v>
      </c>
      <c r="D28" s="91"/>
      <c r="E28" s="92">
        <v>0</v>
      </c>
      <c r="F28" s="92">
        <v>0</v>
      </c>
      <c r="G28" s="93">
        <f>(IF(E28=0, "0.00",10-E28))+F28</f>
        <v>0</v>
      </c>
      <c r="H28" s="94">
        <f>RANK(G28, $G$2:$G$96, 0)</f>
        <v>25</v>
      </c>
      <c r="I28" s="95">
        <f>IFERROR((G28/'League Calculation'!B$8)*100, "")</f>
        <v>0</v>
      </c>
      <c r="J28" s="92">
        <v>0</v>
      </c>
      <c r="K28" s="92">
        <v>0</v>
      </c>
      <c r="L28" s="93">
        <f>(IF(J28=0, "0.00",10-J28))+K28</f>
        <v>0</v>
      </c>
      <c r="M28" s="94">
        <f>RANK(L28,$L$2:$L$996, 0)</f>
        <v>25</v>
      </c>
      <c r="N28" s="95">
        <f>IFERROR((L28/'League Calculation'!C$8)*100, "")</f>
        <v>0</v>
      </c>
      <c r="O28" s="93">
        <f>E28+J28</f>
        <v>0</v>
      </c>
      <c r="P28" s="93">
        <f>F28+K28</f>
        <v>0</v>
      </c>
      <c r="Q28" s="93">
        <f>G28+L28</f>
        <v>0</v>
      </c>
      <c r="R28" s="94">
        <f>RANK(Q28,$Q$2:$Q$59996, 0)</f>
        <v>25</v>
      </c>
      <c r="S28" s="95">
        <f>IFERROR((Q28/'League Calculation'!J$8)*100, "")</f>
        <v>0</v>
      </c>
    </row>
    <row r="29" spans="1:19" s="98" customFormat="1">
      <c r="A29" s="80" t="s">
        <v>187</v>
      </c>
      <c r="B29" s="91">
        <v>16</v>
      </c>
      <c r="C29" s="80" t="s">
        <v>330</v>
      </c>
      <c r="D29" s="91"/>
      <c r="E29" s="92">
        <v>0</v>
      </c>
      <c r="F29" s="92">
        <v>0</v>
      </c>
      <c r="G29" s="93">
        <f>(IF(E29=0, "0.00",10-E29))+F29</f>
        <v>0</v>
      </c>
      <c r="H29" s="94">
        <f>RANK(G29, $G$2:$G$96, 0)</f>
        <v>25</v>
      </c>
      <c r="I29" s="95">
        <f>IFERROR((G29/'League Calculation'!B$8)*100, "")</f>
        <v>0</v>
      </c>
      <c r="J29" s="92">
        <v>0</v>
      </c>
      <c r="K29" s="92">
        <v>0</v>
      </c>
      <c r="L29" s="93">
        <f>(IF(J29=0, "0.00",10-J29))+K29</f>
        <v>0</v>
      </c>
      <c r="M29" s="94">
        <f>RANK(L29,$L$2:$L$996, 0)</f>
        <v>25</v>
      </c>
      <c r="N29" s="95">
        <f>IFERROR((L29/'League Calculation'!C$8)*100, "")</f>
        <v>0</v>
      </c>
      <c r="O29" s="93">
        <f>E29+J29</f>
        <v>0</v>
      </c>
      <c r="P29" s="93">
        <f>F29+K29</f>
        <v>0</v>
      </c>
      <c r="Q29" s="93">
        <f>G29+L29</f>
        <v>0</v>
      </c>
      <c r="R29" s="94">
        <f>RANK(Q29,$Q$2:$Q$59996, 0)</f>
        <v>25</v>
      </c>
      <c r="S29" s="95">
        <f>IFERROR((Q29/'League Calculation'!J$8)*100, "")</f>
        <v>0</v>
      </c>
    </row>
    <row r="30" spans="1:19" s="98" customFormat="1">
      <c r="A30" s="80" t="s">
        <v>188</v>
      </c>
      <c r="B30" s="91">
        <v>17</v>
      </c>
      <c r="C30" s="80" t="s">
        <v>331</v>
      </c>
      <c r="D30" s="91"/>
      <c r="E30" s="92">
        <v>0</v>
      </c>
      <c r="F30" s="92">
        <v>0</v>
      </c>
      <c r="G30" s="93">
        <f>(IF(E30=0, "0.00",10-E30))+F30</f>
        <v>0</v>
      </c>
      <c r="H30" s="94">
        <f>RANK(G30, $G$2:$G$96, 0)</f>
        <v>25</v>
      </c>
      <c r="I30" s="95">
        <f>IFERROR((G30/'League Calculation'!B$8)*100, "")</f>
        <v>0</v>
      </c>
      <c r="J30" s="92">
        <v>0</v>
      </c>
      <c r="K30" s="92">
        <v>0</v>
      </c>
      <c r="L30" s="93">
        <f>(IF(J30=0, "0.00",10-J30))+K30</f>
        <v>0</v>
      </c>
      <c r="M30" s="94">
        <f>RANK(L30,$L$2:$L$996, 0)</f>
        <v>25</v>
      </c>
      <c r="N30" s="95">
        <f>IFERROR((L30/'League Calculation'!C$8)*100, "")</f>
        <v>0</v>
      </c>
      <c r="O30" s="93">
        <f>E30+J30</f>
        <v>0</v>
      </c>
      <c r="P30" s="93">
        <f>F30+K30</f>
        <v>0</v>
      </c>
      <c r="Q30" s="93">
        <f>G30+L30</f>
        <v>0</v>
      </c>
      <c r="R30" s="94">
        <f>RANK(Q30,$Q$2:$Q$59996, 0)</f>
        <v>25</v>
      </c>
      <c r="S30" s="95">
        <f>IFERROR((Q30/'League Calculation'!J$8)*100, "")</f>
        <v>0</v>
      </c>
    </row>
    <row r="31" spans="1:19" s="98" customFormat="1">
      <c r="A31" s="83" t="s">
        <v>189</v>
      </c>
      <c r="B31" s="91">
        <v>21</v>
      </c>
      <c r="C31" s="83" t="s">
        <v>335</v>
      </c>
      <c r="E31" s="98">
        <v>0</v>
      </c>
      <c r="F31" s="98">
        <v>0</v>
      </c>
      <c r="G31" s="93">
        <f>(IF(E31=0, "0.00",10-E31))+F31</f>
        <v>0</v>
      </c>
      <c r="H31" s="94">
        <f>RANK(G31, $G$2:$G$96, 0)</f>
        <v>25</v>
      </c>
      <c r="I31" s="95">
        <f>IFERROR((G31/'League Calculation'!B$8)*100, "")</f>
        <v>0</v>
      </c>
      <c r="J31" s="99">
        <v>0</v>
      </c>
      <c r="K31" s="99">
        <v>0</v>
      </c>
      <c r="L31" s="93">
        <f>(IF(J31=0, "0.00",10-J31))+K31</f>
        <v>0</v>
      </c>
      <c r="M31" s="94">
        <f>RANK(L31,$L$2:$L$996, 0)</f>
        <v>25</v>
      </c>
      <c r="N31" s="95">
        <f>IFERROR((L31/'League Calculation'!C$8)*100, "")</f>
        <v>0</v>
      </c>
      <c r="O31" s="93">
        <f>E31+J31</f>
        <v>0</v>
      </c>
      <c r="P31" s="93">
        <f>F31+K31</f>
        <v>0</v>
      </c>
      <c r="Q31" s="93">
        <f>G31+L31</f>
        <v>0</v>
      </c>
      <c r="R31" s="94">
        <f>RANK(Q31,$Q$2:$Q$59996, 0)</f>
        <v>25</v>
      </c>
      <c r="S31" s="95">
        <f>IFERROR((Q31/'League Calculation'!J$8)*100, "")</f>
        <v>0</v>
      </c>
    </row>
    <row r="32" spans="1:19" s="98" customFormat="1">
      <c r="A32" s="83" t="s">
        <v>189</v>
      </c>
      <c r="B32" s="91">
        <v>23</v>
      </c>
      <c r="C32" s="83" t="s">
        <v>337</v>
      </c>
      <c r="E32" s="98">
        <v>0</v>
      </c>
      <c r="F32" s="98">
        <v>0</v>
      </c>
      <c r="G32" s="93">
        <f>(IF(E32=0, "0.00",10-E32))+F32</f>
        <v>0</v>
      </c>
      <c r="H32" s="94">
        <f>RANK(G32, $G$2:$G$96, 0)</f>
        <v>25</v>
      </c>
      <c r="I32" s="95">
        <f>IFERROR((G32/'League Calculation'!B$8)*100, "")</f>
        <v>0</v>
      </c>
      <c r="J32" s="99">
        <v>0</v>
      </c>
      <c r="K32" s="99">
        <v>0</v>
      </c>
      <c r="L32" s="93">
        <f>(IF(J32=0, "0.00",10-J32))+K32</f>
        <v>0</v>
      </c>
      <c r="M32" s="94">
        <f>RANK(L32,$L$2:$L$996, 0)</f>
        <v>25</v>
      </c>
      <c r="N32" s="95">
        <f>IFERROR((L32/'League Calculation'!C$8)*100, "")</f>
        <v>0</v>
      </c>
      <c r="O32" s="93">
        <f>E32+J32</f>
        <v>0</v>
      </c>
      <c r="P32" s="93">
        <f>F32+K32</f>
        <v>0</v>
      </c>
      <c r="Q32" s="93">
        <f>G32+L32</f>
        <v>0</v>
      </c>
      <c r="R32" s="94">
        <f>RANK(Q32,$Q$2:$Q$59996, 0)</f>
        <v>25</v>
      </c>
      <c r="S32" s="95">
        <f>IFERROR((Q32/'League Calculation'!J$8)*100, "")</f>
        <v>0</v>
      </c>
    </row>
    <row r="33" spans="1:19" s="98" customFormat="1">
      <c r="A33" s="83" t="s">
        <v>204</v>
      </c>
      <c r="B33" s="91">
        <v>27</v>
      </c>
      <c r="C33" s="83" t="s">
        <v>341</v>
      </c>
      <c r="E33" s="98">
        <v>0</v>
      </c>
      <c r="F33" s="98">
        <v>0</v>
      </c>
      <c r="G33" s="93">
        <f>(IF(E33=0, "0.00",10-E33))+F33</f>
        <v>0</v>
      </c>
      <c r="H33" s="94">
        <f>RANK(G33, $G$2:$G$96, 0)</f>
        <v>25</v>
      </c>
      <c r="I33" s="95">
        <f>IFERROR((G33/'League Calculation'!B$8)*100, "")</f>
        <v>0</v>
      </c>
      <c r="J33" s="99">
        <v>0</v>
      </c>
      <c r="K33" s="99">
        <v>0</v>
      </c>
      <c r="L33" s="93">
        <f>(IF(J33=0, "0.00",10-J33))+K33</f>
        <v>0</v>
      </c>
      <c r="M33" s="94">
        <f>RANK(L33,$L$2:$L$996, 0)</f>
        <v>25</v>
      </c>
      <c r="N33" s="95">
        <f>IFERROR((L33/'League Calculation'!C$8)*100, "")</f>
        <v>0</v>
      </c>
      <c r="O33" s="93">
        <f>E33+J33</f>
        <v>0</v>
      </c>
      <c r="P33" s="93">
        <f>F33+K33</f>
        <v>0</v>
      </c>
      <c r="Q33" s="93">
        <f>G33+L33</f>
        <v>0</v>
      </c>
      <c r="R33" s="94">
        <f>RANK(Q33,$Q$2:$Q$59996, 0)</f>
        <v>25</v>
      </c>
      <c r="S33" s="95">
        <f>IFERROR((Q33/'League Calculation'!J$8)*100, "")</f>
        <v>0</v>
      </c>
    </row>
    <row r="1048572" spans="8:9">
      <c r="H1048572" s="11">
        <f>SUM(H3)</f>
        <v>2</v>
      </c>
      <c r="I1048572" s="16">
        <f>SUM(I2:I1048571)</f>
        <v>2016.5</v>
      </c>
    </row>
  </sheetData>
  <sheetProtection selectLockedCells="1"/>
  <autoFilter ref="A1:A1048572" xr:uid="{33D78786-418A-744C-8894-BB5793083F6C}"/>
  <sortState xmlns:xlrd2="http://schemas.microsoft.com/office/spreadsheetml/2017/richdata2" ref="A2:S33">
    <sortCondition ref="R2:R33"/>
  </sortState>
  <conditionalFormatting sqref="H1:H1048576 R1:R1048576 M1:M1048576">
    <cfRule type="cellIs" dxfId="2" priority="7" operator="equal">
      <formula>3</formula>
    </cfRule>
    <cfRule type="cellIs" dxfId="1" priority="8" operator="equal">
      <formula>2</formula>
    </cfRule>
    <cfRule type="cellIs" dxfId="0" priority="9" operator="equal">
      <formula>1</formula>
    </cfRule>
  </conditionalFormatting>
  <dataValidations count="1">
    <dataValidation type="list" allowBlank="1" showInputMessage="1" showErrorMessage="1" sqref="D2:D1048576" xr:uid="{F091F706-7623-734F-B805-649562E39EB6}">
      <formula1>"Yes"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Team Medals</vt:lpstr>
      <vt:lpstr>Elite Men</vt:lpstr>
      <vt:lpstr>Advanced Men</vt:lpstr>
      <vt:lpstr>Intermediate Men</vt:lpstr>
      <vt:lpstr>Novice Men</vt:lpstr>
      <vt:lpstr>Elite Women</vt:lpstr>
      <vt:lpstr>Advanced Women</vt:lpstr>
      <vt:lpstr>Intermediate Women</vt:lpstr>
      <vt:lpstr>Novice Women</vt:lpstr>
      <vt:lpstr>League Calculation</vt:lpstr>
      <vt:lpstr>Team Calculation - Elite</vt:lpstr>
      <vt:lpstr>Team Calculation - Advanced</vt:lpstr>
      <vt:lpstr>Team Calculation - Intermediate</vt:lpstr>
      <vt:lpstr>Team Calculation - Novice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Senter</dc:creator>
  <cp:lastModifiedBy>Tom Senter</cp:lastModifiedBy>
  <dcterms:created xsi:type="dcterms:W3CDTF">2019-05-27T11:33:49Z</dcterms:created>
  <dcterms:modified xsi:type="dcterms:W3CDTF">2022-03-23T09:26:25Z</dcterms:modified>
</cp:coreProperties>
</file>